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slee/Downloads/"/>
    </mc:Choice>
  </mc:AlternateContent>
  <xr:revisionPtr revIDLastSave="0" documentId="8_{2781ECB4-EC44-7644-9C45-90AA2877CF9A}" xr6:coauthVersionLast="47" xr6:coauthVersionMax="47" xr10:uidLastSave="{00000000-0000-0000-0000-000000000000}"/>
  <bookViews>
    <workbookView xWindow="0" yWindow="0" windowWidth="38400" windowHeight="21600" tabRatio="500" activeTab="6" xr2:uid="{00000000-000D-0000-FFFF-FFFF00000000}"/>
  </bookViews>
  <sheets>
    <sheet name="요약" sheetId="1" r:id="rId1"/>
    <sheet name="2025년 9월" sheetId="2" r:id="rId2"/>
    <sheet name="2025년 10월" sheetId="3" r:id="rId3"/>
    <sheet name="2025년 11월" sheetId="4" r:id="rId4"/>
    <sheet name="2025년 12월" sheetId="5" r:id="rId5"/>
    <sheet name="2026년 1월" sheetId="6" r:id="rId6"/>
    <sheet name="2026년 2월" sheetId="7" r:id="rId7"/>
    <sheet name="2026년 3월" sheetId="8" r:id="rId8"/>
    <sheet name="새 달 템플릿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" i="3" l="1"/>
  <c r="H38" i="8"/>
  <c r="H45" i="7"/>
  <c r="H44" i="7"/>
  <c r="H43" i="7"/>
  <c r="H42" i="7"/>
  <c r="H41" i="7"/>
  <c r="H40" i="7"/>
  <c r="H39" i="7"/>
  <c r="H38" i="7"/>
  <c r="H43" i="6"/>
  <c r="H42" i="6"/>
  <c r="H41" i="6"/>
  <c r="H40" i="6"/>
  <c r="H39" i="6"/>
  <c r="H38" i="6"/>
  <c r="H43" i="5"/>
  <c r="H42" i="5"/>
  <c r="H41" i="5"/>
  <c r="H40" i="5"/>
  <c r="H39" i="5"/>
  <c r="H38" i="5"/>
  <c r="H44" i="4"/>
  <c r="H43" i="4"/>
  <c r="H42" i="4"/>
  <c r="H41" i="4"/>
  <c r="H40" i="4"/>
  <c r="H39" i="4"/>
  <c r="H38" i="4"/>
  <c r="H43" i="3"/>
  <c r="H42" i="3"/>
  <c r="H41" i="3"/>
  <c r="H40" i="3"/>
  <c r="H39" i="3"/>
  <c r="H38" i="3"/>
  <c r="H43" i="9"/>
  <c r="H42" i="9"/>
  <c r="H41" i="9"/>
  <c r="H40" i="9"/>
  <c r="H39" i="9"/>
  <c r="H38" i="9"/>
  <c r="H43" i="2"/>
  <c r="H42" i="2"/>
  <c r="H41" i="2"/>
  <c r="H40" i="2"/>
  <c r="H39" i="2"/>
  <c r="H38" i="2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E73" i="9" s="1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86" i="9" s="1"/>
  <c r="E87" i="9" s="1"/>
  <c r="E88" i="9" s="1"/>
  <c r="E89" i="9" s="1"/>
  <c r="E90" i="9" s="1"/>
  <c r="E91" i="9" s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H27" i="8"/>
  <c r="H14" i="8"/>
  <c r="I14" i="8" s="1"/>
  <c r="H13" i="8"/>
  <c r="I13" i="8" s="1"/>
  <c r="H12" i="8"/>
  <c r="I12" i="8" s="1"/>
  <c r="H11" i="8"/>
  <c r="I11" i="8" s="1"/>
  <c r="H10" i="8"/>
  <c r="H9" i="8"/>
  <c r="I9" i="8" s="1"/>
  <c r="H8" i="8"/>
  <c r="I8" i="8" s="1"/>
  <c r="H7" i="8"/>
  <c r="H6" i="8"/>
  <c r="I6" i="8" s="1"/>
  <c r="H5" i="8"/>
  <c r="E2" i="8"/>
  <c r="H27" i="7"/>
  <c r="H14" i="7"/>
  <c r="I14" i="7" s="1"/>
  <c r="H13" i="7"/>
  <c r="I13" i="7" s="1"/>
  <c r="H12" i="7"/>
  <c r="I12" i="7" s="1"/>
  <c r="H11" i="7"/>
  <c r="I11" i="7" s="1"/>
  <c r="H10" i="7"/>
  <c r="H9" i="7"/>
  <c r="I9" i="7" s="1"/>
  <c r="H8" i="7"/>
  <c r="H7" i="7"/>
  <c r="H6" i="7"/>
  <c r="H5" i="7"/>
  <c r="E2" i="7"/>
  <c r="E3" i="7" s="1"/>
  <c r="E4" i="7" s="1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H27" i="6"/>
  <c r="H14" i="6"/>
  <c r="I14" i="6" s="1"/>
  <c r="H13" i="6"/>
  <c r="I13" i="6" s="1"/>
  <c r="H12" i="6"/>
  <c r="I12" i="6" s="1"/>
  <c r="H11" i="6"/>
  <c r="I11" i="6" s="1"/>
  <c r="H10" i="6"/>
  <c r="H9" i="6"/>
  <c r="I9" i="6" s="1"/>
  <c r="H8" i="6"/>
  <c r="H7" i="6"/>
  <c r="H6" i="6"/>
  <c r="H5" i="6"/>
  <c r="E2" i="6"/>
  <c r="E3" i="6" s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H27" i="5"/>
  <c r="H21" i="5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H7" i="5"/>
  <c r="H6" i="5"/>
  <c r="H5" i="5"/>
  <c r="E2" i="5"/>
  <c r="E3" i="5" s="1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H27" i="4"/>
  <c r="H14" i="4"/>
  <c r="I14" i="4" s="1"/>
  <c r="H13" i="4"/>
  <c r="I13" i="4" s="1"/>
  <c r="H12" i="4"/>
  <c r="I12" i="4" s="1"/>
  <c r="H11" i="4"/>
  <c r="I11" i="4" s="1"/>
  <c r="H10" i="4"/>
  <c r="H9" i="4"/>
  <c r="I9" i="4" s="1"/>
  <c r="H8" i="4"/>
  <c r="H7" i="4"/>
  <c r="H6" i="4"/>
  <c r="H5" i="4"/>
  <c r="E2" i="4"/>
  <c r="E3" i="4" s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H27" i="3"/>
  <c r="H14" i="3"/>
  <c r="I14" i="3" s="1"/>
  <c r="H13" i="3"/>
  <c r="I13" i="3" s="1"/>
  <c r="H12" i="3"/>
  <c r="I12" i="3" s="1"/>
  <c r="H11" i="3"/>
  <c r="I11" i="3" s="1"/>
  <c r="H10" i="3"/>
  <c r="H9" i="3"/>
  <c r="I9" i="3" s="1"/>
  <c r="H8" i="3"/>
  <c r="H7" i="3"/>
  <c r="H6" i="3"/>
  <c r="H5" i="3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H27" i="2"/>
  <c r="H14" i="2"/>
  <c r="I14" i="2" s="1"/>
  <c r="H13" i="2"/>
  <c r="I13" i="2" s="1"/>
  <c r="H12" i="2"/>
  <c r="I12" i="2" s="1"/>
  <c r="H11" i="2"/>
  <c r="I11" i="2" s="1"/>
  <c r="H10" i="2"/>
  <c r="H9" i="2"/>
  <c r="I9" i="2" s="1"/>
  <c r="H8" i="2"/>
  <c r="H7" i="2"/>
  <c r="H6" i="2"/>
  <c r="H5" i="2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2" i="2"/>
  <c r="B20" i="1"/>
  <c r="E18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H5" i="1"/>
  <c r="H4" i="1"/>
  <c r="H3" i="1"/>
  <c r="C20" i="1" l="1"/>
  <c r="H31" i="4"/>
  <c r="I10" i="8"/>
  <c r="H21" i="8"/>
  <c r="H18" i="1" s="1"/>
  <c r="H18" i="8"/>
  <c r="I7" i="8"/>
  <c r="H15" i="8"/>
  <c r="I5" i="8"/>
  <c r="H21" i="7"/>
  <c r="G18" i="1" s="1"/>
  <c r="I10" i="7"/>
  <c r="I8" i="7"/>
  <c r="G6" i="1"/>
  <c r="G5" i="1"/>
  <c r="H18" i="7"/>
  <c r="I7" i="7"/>
  <c r="G4" i="1"/>
  <c r="I6" i="7"/>
  <c r="G3" i="1"/>
  <c r="H15" i="7"/>
  <c r="I5" i="7"/>
  <c r="I10" i="6"/>
  <c r="H21" i="6"/>
  <c r="F18" i="1" s="1"/>
  <c r="F6" i="1"/>
  <c r="I8" i="6"/>
  <c r="H18" i="6"/>
  <c r="F5" i="1"/>
  <c r="I7" i="6"/>
  <c r="I6" i="6"/>
  <c r="F4" i="1"/>
  <c r="H15" i="6"/>
  <c r="F3" i="1"/>
  <c r="I5" i="6"/>
  <c r="I8" i="5"/>
  <c r="E6" i="1"/>
  <c r="E5" i="1"/>
  <c r="I7" i="5"/>
  <c r="H18" i="5"/>
  <c r="E4" i="1"/>
  <c r="I6" i="5"/>
  <c r="I5" i="5"/>
  <c r="H15" i="5"/>
  <c r="E3" i="1"/>
  <c r="H21" i="4"/>
  <c r="D18" i="1" s="1"/>
  <c r="I10" i="4"/>
  <c r="D6" i="1"/>
  <c r="I8" i="4"/>
  <c r="D5" i="1"/>
  <c r="H18" i="4"/>
  <c r="I7" i="4"/>
  <c r="D4" i="1"/>
  <c r="I6" i="4"/>
  <c r="D3" i="1"/>
  <c r="H15" i="4"/>
  <c r="I5" i="4"/>
  <c r="H21" i="3"/>
  <c r="C18" i="1" s="1"/>
  <c r="I10" i="3"/>
  <c r="I8" i="3"/>
  <c r="C6" i="1"/>
  <c r="H18" i="3"/>
  <c r="I7" i="3"/>
  <c r="C5" i="1"/>
  <c r="C4" i="1"/>
  <c r="I6" i="3"/>
  <c r="C3" i="1"/>
  <c r="I5" i="3"/>
  <c r="H15" i="3"/>
  <c r="H21" i="2"/>
  <c r="B18" i="1" s="1"/>
  <c r="I10" i="2"/>
  <c r="I8" i="2"/>
  <c r="B6" i="1"/>
  <c r="B5" i="1"/>
  <c r="I7" i="2"/>
  <c r="H18" i="2"/>
  <c r="I6" i="2"/>
  <c r="B4" i="1"/>
  <c r="H32" i="3"/>
  <c r="H15" i="2"/>
  <c r="H32" i="5"/>
  <c r="H32" i="2"/>
  <c r="H32" i="4"/>
  <c r="H32" i="7"/>
  <c r="H32" i="8"/>
  <c r="B3" i="1"/>
  <c r="H32" i="6"/>
  <c r="I5" i="2"/>
  <c r="H31" i="5" l="1"/>
  <c r="H33" i="5" s="1"/>
  <c r="D20" i="1"/>
  <c r="H19" i="8"/>
  <c r="H15" i="1"/>
  <c r="I15" i="8"/>
  <c r="H13" i="1"/>
  <c r="H19" i="7"/>
  <c r="G15" i="1"/>
  <c r="I15" i="7"/>
  <c r="G13" i="1"/>
  <c r="H19" i="6"/>
  <c r="F15" i="1"/>
  <c r="I15" i="6"/>
  <c r="F13" i="1"/>
  <c r="H19" i="5"/>
  <c r="E15" i="1"/>
  <c r="I15" i="5"/>
  <c r="E13" i="1"/>
  <c r="H19" i="4"/>
  <c r="D15" i="1"/>
  <c r="I15" i="4"/>
  <c r="D13" i="1"/>
  <c r="H19" i="3"/>
  <c r="C15" i="1"/>
  <c r="I15" i="3"/>
  <c r="C13" i="1"/>
  <c r="B15" i="1"/>
  <c r="H19" i="2"/>
  <c r="H33" i="3"/>
  <c r="C21" i="1"/>
  <c r="I15" i="2"/>
  <c r="B13" i="1"/>
  <c r="E21" i="1"/>
  <c r="H33" i="2"/>
  <c r="B21" i="1"/>
  <c r="H33" i="4"/>
  <c r="D21" i="1"/>
  <c r="G21" i="1"/>
  <c r="H21" i="1"/>
  <c r="F21" i="1"/>
  <c r="H31" i="6" l="1"/>
  <c r="E20" i="1"/>
  <c r="H20" i="8"/>
  <c r="H17" i="1" s="1"/>
  <c r="H16" i="1"/>
  <c r="H20" i="7"/>
  <c r="G17" i="1" s="1"/>
  <c r="G16" i="1"/>
  <c r="H20" i="6"/>
  <c r="F17" i="1" s="1"/>
  <c r="F16" i="1"/>
  <c r="H20" i="5"/>
  <c r="E17" i="1" s="1"/>
  <c r="E16" i="1"/>
  <c r="H20" i="4"/>
  <c r="D17" i="1" s="1"/>
  <c r="D16" i="1"/>
  <c r="H20" i="3"/>
  <c r="C17" i="1" s="1"/>
  <c r="C16" i="1"/>
  <c r="H20" i="2"/>
  <c r="B17" i="1" s="1"/>
  <c r="B16" i="1"/>
  <c r="H34" i="3"/>
  <c r="C22" i="1"/>
  <c r="H34" i="5"/>
  <c r="E22" i="1"/>
  <c r="B22" i="1"/>
  <c r="H34" i="2"/>
  <c r="H34" i="4"/>
  <c r="D22" i="1"/>
  <c r="H33" i="6" l="1"/>
  <c r="H31" i="7"/>
  <c r="F20" i="1"/>
  <c r="H34" i="6" l="1"/>
  <c r="F22" i="1"/>
  <c r="H33" i="7"/>
  <c r="H31" i="8"/>
  <c r="G20" i="1"/>
  <c r="H34" i="7" l="1"/>
  <c r="G22" i="1"/>
  <c r="H33" i="8"/>
  <c r="H20" i="1"/>
  <c r="H34" i="8" l="1"/>
  <c r="H22" i="1"/>
</calcChain>
</file>

<file path=xl/sharedStrings.xml><?xml version="1.0" encoding="utf-8"?>
<sst xmlns="http://schemas.openxmlformats.org/spreadsheetml/2006/main" count="993" uniqueCount="303">
  <si>
    <r>
      <rPr>
        <b/>
        <sz val="14"/>
        <color rgb="FFFFFFFF"/>
        <rFont val="DejaVu Sans"/>
        <family val="2"/>
      </rPr>
      <t xml:space="preserve">가계부 전체 요약  </t>
    </r>
    <r>
      <rPr>
        <b/>
        <sz val="14"/>
        <color rgb="FFFFFFFF"/>
        <rFont val="맑은 고딕"/>
        <family val="2"/>
        <charset val="129"/>
      </rPr>
      <t>(2025</t>
    </r>
    <r>
      <rPr>
        <b/>
        <sz val="14"/>
        <color rgb="FFFFFFFF"/>
        <rFont val="DejaVu Sans"/>
        <family val="2"/>
      </rPr>
      <t xml:space="preserve">년 </t>
    </r>
    <r>
      <rPr>
        <b/>
        <sz val="14"/>
        <color rgb="FFFFFFFF"/>
        <rFont val="맑은 고딕"/>
        <family val="2"/>
        <charset val="129"/>
      </rPr>
      <t>9</t>
    </r>
    <r>
      <rPr>
        <b/>
        <sz val="14"/>
        <color rgb="FFFFFFFF"/>
        <rFont val="DejaVu Sans"/>
        <family val="2"/>
      </rPr>
      <t xml:space="preserve">월 – </t>
    </r>
    <r>
      <rPr>
        <b/>
        <sz val="14"/>
        <color rgb="FFFFFFFF"/>
        <rFont val="맑은 고딕"/>
        <family val="2"/>
        <charset val="129"/>
      </rPr>
      <t>2026</t>
    </r>
    <r>
      <rPr>
        <b/>
        <sz val="14"/>
        <color rgb="FFFFFFFF"/>
        <rFont val="DejaVu Sans"/>
        <family val="2"/>
      </rPr>
      <t xml:space="preserve">년 </t>
    </r>
    <r>
      <rPr>
        <b/>
        <sz val="14"/>
        <color rgb="FFFFFFFF"/>
        <rFont val="맑은 고딕"/>
        <family val="2"/>
        <charset val="129"/>
      </rPr>
      <t>3</t>
    </r>
    <r>
      <rPr>
        <b/>
        <sz val="14"/>
        <color rgb="FFFFFFFF"/>
        <rFont val="DejaVu Sans"/>
        <family val="2"/>
      </rPr>
      <t>월</t>
    </r>
    <r>
      <rPr>
        <b/>
        <sz val="14"/>
        <color rgb="FFFFFFFF"/>
        <rFont val="맑은 고딕"/>
        <family val="2"/>
        <charset val="129"/>
      </rPr>
      <t>)</t>
    </r>
  </si>
  <si>
    <t>지표</t>
  </si>
  <si>
    <r>
      <rPr>
        <b/>
        <sz val="10"/>
        <color rgb="FFFFFFFF"/>
        <rFont val="맑은 고딕"/>
        <family val="2"/>
        <charset val="129"/>
      </rPr>
      <t>2025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9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</si>
  <si>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2025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10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</si>
  <si>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2025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11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</si>
  <si>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2025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12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</si>
  <si>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2026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1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</si>
  <si>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2026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2</t>
    </r>
    <r>
      <rPr>
        <b/>
        <sz val="10"/>
        <color rgb="FFFFFFFF"/>
        <rFont val="DejaVu Sans"/>
        <family val="2"/>
      </rPr>
      <t>월</t>
    </r>
  </si>
  <si>
    <r>
      <rPr>
        <b/>
        <sz val="10"/>
        <color rgb="FFFFFFFF"/>
        <rFont val="맑은 고딕"/>
        <family val="2"/>
        <charset val="129"/>
      </rPr>
      <t>2026</t>
    </r>
    <r>
      <rPr>
        <b/>
        <sz val="10"/>
        <color rgb="FFFFFFFF"/>
        <rFont val="DejaVu Sans"/>
        <family val="2"/>
      </rPr>
      <t xml:space="preserve">년 </t>
    </r>
    <r>
      <rPr>
        <b/>
        <sz val="10"/>
        <color rgb="FFFFFFFF"/>
        <rFont val="맑은 고딕"/>
        <family val="2"/>
        <charset val="129"/>
      </rPr>
      <t>3</t>
    </r>
    <r>
      <rPr>
        <b/>
        <sz val="10"/>
        <color rgb="FFFFFFFF"/>
        <rFont val="DejaVu Sans"/>
        <family val="2"/>
      </rPr>
      <t>월</t>
    </r>
  </si>
  <si>
    <t>총 지출</t>
  </si>
  <si>
    <t xml:space="preserve">  생필품</t>
  </si>
  <si>
    <t xml:space="preserve">  식재료</t>
  </si>
  <si>
    <t xml:space="preserve">  보조제</t>
  </si>
  <si>
    <t xml:space="preserve">  교통비</t>
  </si>
  <si>
    <t xml:space="preserve">  외식</t>
  </si>
  <si>
    <t xml:space="preserve">  사치 음식</t>
  </si>
  <si>
    <t xml:space="preserve">  사치품</t>
  </si>
  <si>
    <t xml:space="preserve">  여행</t>
  </si>
  <si>
    <t xml:space="preserve">  자기개발비</t>
  </si>
  <si>
    <t xml:space="preserve">  기타</t>
  </si>
  <si>
    <t>── 식비 분석 ──</t>
  </si>
  <si>
    <t>식비 합계</t>
  </si>
  <si>
    <r>
      <rPr>
        <sz val="9"/>
        <color rgb="FF000000"/>
        <rFont val="맑은 고딕"/>
        <family val="2"/>
        <charset val="129"/>
      </rPr>
      <t>1</t>
    </r>
    <r>
      <rPr>
        <sz val="9"/>
        <color rgb="FF000000"/>
        <rFont val="DejaVu Sans"/>
        <family val="2"/>
      </rPr>
      <t>일당 식비</t>
    </r>
  </si>
  <si>
    <r>
      <rPr>
        <sz val="9"/>
        <color rgb="FF000000"/>
        <rFont val="맑은 고딕"/>
        <family val="2"/>
        <charset val="129"/>
      </rPr>
      <t>1</t>
    </r>
    <r>
      <rPr>
        <sz val="9"/>
        <color rgb="FF000000"/>
        <rFont val="DejaVu Sans"/>
        <family val="2"/>
      </rPr>
      <t>끼당 식비</t>
    </r>
  </si>
  <si>
    <r>
      <rPr>
        <sz val="9"/>
        <color rgb="FF000000"/>
        <rFont val="DejaVu Sans"/>
        <family val="2"/>
      </rPr>
      <t>외식</t>
    </r>
    <r>
      <rPr>
        <sz val="9"/>
        <color rgb="FF000000"/>
        <rFont val="맑은 고딕"/>
        <family val="2"/>
        <charset val="129"/>
      </rPr>
      <t>:</t>
    </r>
    <r>
      <rPr>
        <sz val="9"/>
        <color rgb="FF000000"/>
        <rFont val="DejaVu Sans"/>
        <family val="2"/>
      </rPr>
      <t>요리 비율</t>
    </r>
  </si>
  <si>
    <t>── 은행 잔고 ──</t>
  </si>
  <si>
    <t>현재 잔고</t>
  </si>
  <si>
    <t>현재까지 월 평균</t>
  </si>
  <si>
    <r>
      <rPr>
        <sz val="9"/>
        <color rgb="FF000000"/>
        <rFont val="DejaVu Sans"/>
        <family val="2"/>
      </rPr>
      <t xml:space="preserve">남은 개월 수 </t>
    </r>
    <r>
      <rPr>
        <sz val="9"/>
        <color rgb="FF000000"/>
        <rFont val="맑은 고딕"/>
        <family val="2"/>
        <charset val="129"/>
      </rPr>
      <t>(</t>
    </r>
    <r>
      <rPr>
        <sz val="9"/>
        <color rgb="FF000000"/>
        <rFont val="DejaVu Sans"/>
        <family val="2"/>
      </rPr>
      <t>예상</t>
    </r>
    <r>
      <rPr>
        <sz val="9"/>
        <color rgb="FF000000"/>
        <rFont val="맑은 고딕"/>
        <family val="2"/>
        <charset val="129"/>
      </rPr>
      <t>)</t>
    </r>
  </si>
  <si>
    <t>날짜</t>
  </si>
  <si>
    <r>
      <rPr>
        <b/>
        <sz val="10"/>
        <color rgb="FFFFFFFF"/>
        <rFont val="DejaVu Sans"/>
        <family val="2"/>
      </rPr>
      <t xml:space="preserve">금액 </t>
    </r>
    <r>
      <rPr>
        <b/>
        <sz val="10"/>
        <color rgb="FFFFFFFF"/>
        <rFont val="맑은 고딕"/>
        <family val="2"/>
        <charset val="129"/>
      </rPr>
      <t>($)</t>
    </r>
  </si>
  <si>
    <t>상품</t>
  </si>
  <si>
    <t>카테고리</t>
  </si>
  <si>
    <t>월 누적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</si>
  <si>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2025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9</t>
    </r>
    <r>
      <rPr>
        <b/>
        <sz val="13"/>
        <color rgb="FFFFFFFF"/>
        <rFont val="DejaVu Sans"/>
        <family val="2"/>
      </rPr>
      <t>월</t>
    </r>
  </si>
  <si>
    <t>밥솥</t>
  </si>
  <si>
    <t>생필품</t>
  </si>
  <si>
    <r>
      <rPr>
        <b/>
        <sz val="9"/>
        <color rgb="FF000000"/>
        <rFont val="DejaVu Sans"/>
        <family val="2"/>
      </rPr>
      <t>이전 달 시트명</t>
    </r>
    <r>
      <rPr>
        <b/>
        <sz val="9"/>
        <color rgb="FF000000"/>
        <rFont val="맑은 고딕"/>
        <family val="2"/>
        <charset val="129"/>
      </rPr>
      <t>:</t>
    </r>
  </si>
  <si>
    <t>← 새 달 시작 시 업데이트</t>
  </si>
  <si>
    <r>
      <rPr>
        <sz val="9"/>
        <color rgb="FF000000"/>
        <rFont val="DejaVu Sans"/>
        <family val="2"/>
      </rPr>
      <t xml:space="preserve">쌀 </t>
    </r>
    <r>
      <rPr>
        <sz val="9"/>
        <color rgb="FF000000"/>
        <rFont val="맑은 고딕"/>
        <family val="2"/>
        <charset val="129"/>
      </rPr>
      <t>15</t>
    </r>
    <r>
      <rPr>
        <sz val="9"/>
        <color rgb="FF000000"/>
        <rFont val="DejaVu Sans"/>
        <family val="2"/>
      </rPr>
      <t>파운드</t>
    </r>
  </si>
  <si>
    <t>식재료</t>
  </si>
  <si>
    <r>
      <rPr>
        <sz val="9"/>
        <color rgb="FF000000"/>
        <rFont val="DejaVu Sans"/>
        <family val="2"/>
      </rPr>
      <t xml:space="preserve">바디워시 </t>
    </r>
    <r>
      <rPr>
        <sz val="9"/>
        <color rgb="FF000000"/>
        <rFont val="맑은 고딕"/>
        <family val="2"/>
        <charset val="129"/>
      </rPr>
      <t>28</t>
    </r>
    <r>
      <rPr>
        <sz val="9"/>
        <color rgb="FF000000"/>
        <rFont val="DejaVu Sans"/>
        <family val="2"/>
      </rPr>
      <t>온스</t>
    </r>
  </si>
  <si>
    <t>지출 요약</t>
  </si>
  <si>
    <r>
      <rPr>
        <b/>
        <sz val="9"/>
        <color rgb="FFFFFFFF"/>
        <rFont val="DejaVu Sans"/>
        <family val="2"/>
      </rPr>
      <t xml:space="preserve">금액 </t>
    </r>
    <r>
      <rPr>
        <b/>
        <sz val="9"/>
        <color rgb="FFFFFFFF"/>
        <rFont val="맑은 고딕"/>
        <family val="2"/>
        <charset val="129"/>
      </rPr>
      <t>($)</t>
    </r>
  </si>
  <si>
    <r>
      <rPr>
        <b/>
        <sz val="9"/>
        <color rgb="FFFFFFFF"/>
        <rFont val="DejaVu Sans"/>
        <family val="2"/>
      </rPr>
      <t xml:space="preserve">전월 비교 </t>
    </r>
    <r>
      <rPr>
        <b/>
        <sz val="9"/>
        <color rgb="FFFFFFFF"/>
        <rFont val="맑은 고딕"/>
        <family val="2"/>
        <charset val="129"/>
      </rPr>
      <t>(%)</t>
    </r>
  </si>
  <si>
    <t>멀티비타민</t>
  </si>
  <si>
    <t>보조제</t>
  </si>
  <si>
    <t>헤드폰 충전기</t>
  </si>
  <si>
    <r>
      <rPr>
        <sz val="9"/>
        <color rgb="FF000000"/>
        <rFont val="맑은 고딕"/>
        <family val="2"/>
        <charset val="129"/>
      </rPr>
      <t>U</t>
    </r>
    <r>
      <rPr>
        <sz val="9"/>
        <color rgb="FF000000"/>
        <rFont val="DejaVu Sans"/>
        <family val="2"/>
      </rPr>
      <t>락</t>
    </r>
  </si>
  <si>
    <r>
      <rPr>
        <sz val="9"/>
        <color rgb="FF000000"/>
        <rFont val="DejaVu Sans"/>
        <family val="2"/>
      </rPr>
      <t xml:space="preserve">칫솔 </t>
    </r>
    <r>
      <rPr>
        <sz val="9"/>
        <color rgb="FF000000"/>
        <rFont val="맑은 고딕"/>
        <family val="2"/>
        <charset val="129"/>
      </rPr>
      <t>6</t>
    </r>
    <r>
      <rPr>
        <sz val="9"/>
        <color rgb="FF000000"/>
        <rFont val="DejaVu Sans"/>
        <family val="2"/>
      </rPr>
      <t>개</t>
    </r>
  </si>
  <si>
    <r>
      <rPr>
        <sz val="9"/>
        <color rgb="FF000000"/>
        <rFont val="DejaVu Sans"/>
        <family val="2"/>
      </rPr>
      <t xml:space="preserve">치약 </t>
    </r>
    <r>
      <rPr>
        <sz val="9"/>
        <color rgb="FF000000"/>
        <rFont val="맑은 고딕"/>
        <family val="2"/>
        <charset val="129"/>
      </rPr>
      <t>4</t>
    </r>
    <r>
      <rPr>
        <sz val="9"/>
        <color rgb="FF000000"/>
        <rFont val="DejaVu Sans"/>
        <family val="2"/>
      </rPr>
      <t>개</t>
    </r>
  </si>
  <si>
    <r>
      <rPr>
        <sz val="9"/>
        <color rgb="FF000000"/>
        <rFont val="DejaVu Sans"/>
        <family val="2"/>
      </rPr>
      <t xml:space="preserve">정수기 필터 </t>
    </r>
    <r>
      <rPr>
        <sz val="9"/>
        <color rgb="FF000000"/>
        <rFont val="맑은 고딕"/>
        <family val="2"/>
        <charset val="129"/>
      </rPr>
      <t>4</t>
    </r>
    <r>
      <rPr>
        <sz val="9"/>
        <color rgb="FF000000"/>
        <rFont val="DejaVu Sans"/>
        <family val="2"/>
      </rPr>
      <t>개</t>
    </r>
  </si>
  <si>
    <r>
      <rPr>
        <sz val="9"/>
        <color rgb="FF000000"/>
        <rFont val="DejaVu Sans"/>
        <family val="2"/>
      </rPr>
      <t xml:space="preserve">세제 </t>
    </r>
    <r>
      <rPr>
        <sz val="9"/>
        <color rgb="FF000000"/>
        <rFont val="맑은 고딕"/>
        <family val="2"/>
        <charset val="129"/>
      </rPr>
      <t>140</t>
    </r>
    <r>
      <rPr>
        <sz val="9"/>
        <color rgb="FF000000"/>
        <rFont val="DejaVu Sans"/>
        <family val="2"/>
      </rPr>
      <t>온스</t>
    </r>
  </si>
  <si>
    <r>
      <rPr>
        <sz val="9"/>
        <color rgb="FF000000"/>
        <rFont val="DejaVu Sans"/>
        <family val="2"/>
      </rPr>
      <t xml:space="preserve">택시 </t>
    </r>
    <r>
      <rPr>
        <sz val="9"/>
        <color rgb="FF000000"/>
        <rFont val="맑은 고딕"/>
        <family val="2"/>
        <charset val="129"/>
      </rPr>
      <t>(</t>
    </r>
    <r>
      <rPr>
        <sz val="9"/>
        <color rgb="FF000000"/>
        <rFont val="DejaVu Sans"/>
        <family val="2"/>
      </rPr>
      <t>버스정류장에서 집으로</t>
    </r>
    <r>
      <rPr>
        <sz val="9"/>
        <color rgb="FF000000"/>
        <rFont val="맑은 고딕"/>
        <family val="2"/>
        <charset val="129"/>
      </rPr>
      <t>)</t>
    </r>
  </si>
  <si>
    <t>교통비</t>
  </si>
  <si>
    <t>아마존 프라임</t>
  </si>
  <si>
    <t>구독료</t>
  </si>
  <si>
    <r>
      <rPr>
        <sz val="9"/>
        <color rgb="FF000000"/>
        <rFont val="DejaVu Sans"/>
        <family val="2"/>
      </rPr>
      <t xml:space="preserve">택시 </t>
    </r>
    <r>
      <rPr>
        <sz val="9"/>
        <color rgb="FF000000"/>
        <rFont val="맑은 고딕"/>
        <family val="2"/>
        <charset val="129"/>
      </rPr>
      <t xml:space="preserve">(DMV </t>
    </r>
    <r>
      <rPr>
        <sz val="9"/>
        <color rgb="FF000000"/>
        <rFont val="DejaVu Sans"/>
        <family val="2"/>
      </rPr>
      <t>가는거</t>
    </r>
    <r>
      <rPr>
        <sz val="9"/>
        <color rgb="FF000000"/>
        <rFont val="맑은 고딕"/>
        <family val="2"/>
        <charset val="129"/>
      </rPr>
      <t>)</t>
    </r>
  </si>
  <si>
    <t>배터리</t>
  </si>
  <si>
    <t>물통</t>
  </si>
  <si>
    <r>
      <rPr>
        <sz val="9"/>
        <color rgb="FF000000"/>
        <rFont val="DejaVu Sans"/>
        <family val="2"/>
      </rPr>
      <t xml:space="preserve">아침식사 </t>
    </r>
    <r>
      <rPr>
        <sz val="9"/>
        <color rgb="FF000000"/>
        <rFont val="맑은 고딕"/>
        <family val="2"/>
        <charset val="129"/>
      </rPr>
      <t>Jeannine's</t>
    </r>
  </si>
  <si>
    <t>외식</t>
  </si>
  <si>
    <t>식비 분석</t>
  </si>
  <si>
    <t>I-94 application + print</t>
  </si>
  <si>
    <t>문건 인출비</t>
  </si>
  <si>
    <t>닭가슴살</t>
  </si>
  <si>
    <r>
      <rPr>
        <sz val="10"/>
        <color rgb="FF000000"/>
        <rFont val="맑은 고딕"/>
        <family val="2"/>
        <charset val="129"/>
      </rPr>
      <t>1</t>
    </r>
    <r>
      <rPr>
        <sz val="10"/>
        <color rgb="FF000000"/>
        <rFont val="DejaVu Sans"/>
        <family val="2"/>
      </rPr>
      <t>일당 식비</t>
    </r>
  </si>
  <si>
    <r>
      <rPr>
        <i/>
        <sz val="8"/>
        <color rgb="FF888888"/>
        <rFont val="DejaVu Sans"/>
        <family val="2"/>
      </rPr>
      <t>목표</t>
    </r>
    <r>
      <rPr>
        <i/>
        <sz val="8"/>
        <color rgb="FF888888"/>
        <rFont val="맑은 고딕"/>
        <family val="2"/>
        <charset val="129"/>
      </rPr>
      <t>: H26</t>
    </r>
    <r>
      <rPr>
        <i/>
        <sz val="8"/>
        <color rgb="FF888888"/>
        <rFont val="DejaVu Sans"/>
        <family val="2"/>
      </rPr>
      <t>행 참고</t>
    </r>
  </si>
  <si>
    <t>빨래</t>
  </si>
  <si>
    <r>
      <rPr>
        <sz val="10"/>
        <color rgb="FF000000"/>
        <rFont val="맑은 고딕"/>
        <family val="2"/>
        <charset val="129"/>
      </rPr>
      <t>1</t>
    </r>
    <r>
      <rPr>
        <sz val="10"/>
        <color rgb="FF000000"/>
        <rFont val="DejaVu Sans"/>
        <family val="2"/>
      </rPr>
      <t xml:space="preserve">끼당 식비 </t>
    </r>
    <r>
      <rPr>
        <sz val="10"/>
        <color rgb="FF000000"/>
        <rFont val="맑은 고딕"/>
        <family val="2"/>
        <charset val="129"/>
      </rPr>
      <t>(</t>
    </r>
    <r>
      <rPr>
        <sz val="10"/>
        <color rgb="FF000000"/>
        <rFont val="DejaVu Sans"/>
        <family val="2"/>
      </rPr>
      <t xml:space="preserve">일당 </t>
    </r>
    <r>
      <rPr>
        <sz val="10"/>
        <color rgb="FF000000"/>
        <rFont val="맑은 고딕"/>
        <family val="2"/>
        <charset val="129"/>
      </rPr>
      <t>2.5</t>
    </r>
    <r>
      <rPr>
        <sz val="10"/>
        <color rgb="FF000000"/>
        <rFont val="DejaVu Sans"/>
        <family val="2"/>
      </rPr>
      <t>끼</t>
    </r>
    <r>
      <rPr>
        <sz val="10"/>
        <color rgb="FF000000"/>
        <rFont val="맑은 고딕"/>
        <family val="2"/>
        <charset val="129"/>
      </rPr>
      <t>)</t>
    </r>
  </si>
  <si>
    <r>
      <rPr>
        <sz val="9"/>
        <color rgb="FF000000"/>
        <rFont val="DejaVu Sans"/>
        <family val="2"/>
      </rPr>
      <t xml:space="preserve">부리또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구아바 주스</t>
    </r>
  </si>
  <si>
    <r>
      <rPr>
        <sz val="10"/>
        <color rgb="FF000000"/>
        <rFont val="DejaVu Sans"/>
        <family val="2"/>
      </rPr>
      <t>외식</t>
    </r>
    <r>
      <rPr>
        <sz val="10"/>
        <color rgb="FF000000"/>
        <rFont val="맑은 고딕"/>
        <family val="2"/>
        <charset val="129"/>
      </rPr>
      <t>:</t>
    </r>
    <r>
      <rPr>
        <sz val="10"/>
        <color rgb="FF000000"/>
        <rFont val="DejaVu Sans"/>
        <family val="2"/>
      </rPr>
      <t>요리 비율</t>
    </r>
  </si>
  <si>
    <r>
      <rPr>
        <i/>
        <sz val="8"/>
        <color rgb="FF888888"/>
        <rFont val="DejaVu Sans"/>
        <family val="2"/>
      </rPr>
      <t>목표</t>
    </r>
    <r>
      <rPr>
        <i/>
        <sz val="8"/>
        <color rgb="FF888888"/>
        <rFont val="맑은 고딕"/>
        <family val="2"/>
        <charset val="129"/>
      </rPr>
      <t>: H28</t>
    </r>
    <r>
      <rPr>
        <i/>
        <sz val="8"/>
        <color rgb="FF888888"/>
        <rFont val="DejaVu Sans"/>
        <family val="2"/>
      </rPr>
      <t>행 참고</t>
    </r>
  </si>
  <si>
    <r>
      <rPr>
        <sz val="9"/>
        <color rgb="FF000000"/>
        <rFont val="DejaVu Sans"/>
        <family val="2"/>
      </rPr>
      <t xml:space="preserve">골프 </t>
    </r>
    <r>
      <rPr>
        <sz val="9"/>
        <color rgb="FF000000"/>
        <rFont val="맑은 고딕"/>
        <family val="2"/>
        <charset val="129"/>
      </rPr>
      <t>(9</t>
    </r>
    <r>
      <rPr>
        <sz val="9"/>
        <color rgb="FF000000"/>
        <rFont val="DejaVu Sans"/>
        <family val="2"/>
      </rPr>
      <t>홀</t>
    </r>
    <r>
      <rPr>
        <sz val="9"/>
        <color rgb="FF000000"/>
        <rFont val="맑은 고딕"/>
        <family val="2"/>
        <charset val="129"/>
      </rPr>
      <t>)</t>
    </r>
  </si>
  <si>
    <t>사치품</t>
  </si>
  <si>
    <r>
      <rPr>
        <sz val="9"/>
        <color rgb="FF000000"/>
        <rFont val="DejaVu Sans"/>
        <family val="2"/>
      </rPr>
      <t xml:space="preserve">피자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콜라</t>
    </r>
  </si>
  <si>
    <t>계산 기준 일수</t>
  </si>
  <si>
    <t>← 매월 직접 입력</t>
  </si>
  <si>
    <t>굴 소스</t>
  </si>
  <si>
    <t>매콤소스</t>
  </si>
  <si>
    <t>목표</t>
  </si>
  <si>
    <t>진간장</t>
  </si>
  <si>
    <r>
      <rPr>
        <b/>
        <sz val="10"/>
        <color rgb="FF000000"/>
        <rFont val="DejaVu Sans"/>
        <family val="2"/>
      </rPr>
      <t xml:space="preserve">목표 </t>
    </r>
    <r>
      <rPr>
        <b/>
        <sz val="10"/>
        <color rgb="FF000000"/>
        <rFont val="맑은 고딕"/>
        <family val="2"/>
        <charset val="129"/>
      </rPr>
      <t>1</t>
    </r>
    <r>
      <rPr>
        <b/>
        <sz val="10"/>
        <color rgb="FF000000"/>
        <rFont val="DejaVu Sans"/>
        <family val="2"/>
      </rPr>
      <t>일당 식비</t>
    </r>
  </si>
  <si>
    <t>← 직접 입력</t>
  </si>
  <si>
    <t>참기름</t>
  </si>
  <si>
    <r>
      <rPr>
        <sz val="10"/>
        <color rgb="FF000000"/>
        <rFont val="DejaVu Sans"/>
        <family val="2"/>
      </rPr>
      <t xml:space="preserve">목표 </t>
    </r>
    <r>
      <rPr>
        <sz val="10"/>
        <color rgb="FF000000"/>
        <rFont val="맑은 고딕"/>
        <family val="2"/>
        <charset val="129"/>
      </rPr>
      <t>1</t>
    </r>
    <r>
      <rPr>
        <sz val="10"/>
        <color rgb="FF000000"/>
        <rFont val="DejaVu Sans"/>
        <family val="2"/>
      </rPr>
      <t>끼당 식비</t>
    </r>
  </si>
  <si>
    <t>짜파게티</t>
  </si>
  <si>
    <t>목표 외식 비율</t>
  </si>
  <si>
    <t>≤1</t>
  </si>
  <si>
    <t>EAA</t>
  </si>
  <si>
    <t>불닭볶음면</t>
  </si>
  <si>
    <t>은행 잔고</t>
  </si>
  <si>
    <t>노트</t>
  </si>
  <si>
    <t>스리라차 소스</t>
  </si>
  <si>
    <t>마요네즈</t>
  </si>
  <si>
    <r>
      <rPr>
        <sz val="10"/>
        <color rgb="FF000000"/>
        <rFont val="DejaVu Sans"/>
        <family val="2"/>
      </rPr>
      <t xml:space="preserve">남은 개월 수 </t>
    </r>
    <r>
      <rPr>
        <sz val="10"/>
        <color rgb="FF000000"/>
        <rFont val="맑은 고딕"/>
        <family val="2"/>
        <charset val="129"/>
      </rPr>
      <t>(</t>
    </r>
    <r>
      <rPr>
        <sz val="10"/>
        <color rgb="FF000000"/>
        <rFont val="DejaVu Sans"/>
        <family val="2"/>
      </rPr>
      <t>예상</t>
    </r>
    <r>
      <rPr>
        <sz val="10"/>
        <color rgb="FF000000"/>
        <rFont val="맑은 고딕"/>
        <family val="2"/>
        <charset val="129"/>
      </rPr>
      <t>)</t>
    </r>
  </si>
  <si>
    <t>개월</t>
  </si>
  <si>
    <t>nasal salt</t>
  </si>
  <si>
    <t>잔액 소진 예상일</t>
  </si>
  <si>
    <t>과자</t>
  </si>
  <si>
    <t>Meat &amp; Fries</t>
  </si>
  <si>
    <t>시미 밸리 왕복 기차</t>
  </si>
  <si>
    <t>맥주</t>
  </si>
  <si>
    <t>치킨 버거</t>
  </si>
  <si>
    <t>계란</t>
  </si>
  <si>
    <t>Ruiz Family bakery</t>
  </si>
  <si>
    <t>밀크쉐이크</t>
  </si>
  <si>
    <r>
      <rPr>
        <sz val="9"/>
        <color rgb="FF000000"/>
        <rFont val="DejaVu Sans"/>
        <family val="2"/>
      </rPr>
      <t xml:space="preserve">기차표 </t>
    </r>
    <r>
      <rPr>
        <sz val="9"/>
        <color rgb="FF000000"/>
        <rFont val="맑은 고딕"/>
        <family val="2"/>
        <charset val="129"/>
      </rPr>
      <t>(</t>
    </r>
    <r>
      <rPr>
        <sz val="9"/>
        <color rgb="FF000000"/>
        <rFont val="DejaVu Sans"/>
        <family val="2"/>
      </rPr>
      <t>기차 잘못 타서</t>
    </r>
    <r>
      <rPr>
        <sz val="9"/>
        <color rgb="FF000000"/>
        <rFont val="맑은 고딕"/>
        <family val="2"/>
        <charset val="129"/>
      </rPr>
      <t>..)</t>
    </r>
  </si>
  <si>
    <r>
      <rPr>
        <sz val="9"/>
        <color rgb="FF000000"/>
        <rFont val="맑은 고딕"/>
        <family val="2"/>
        <charset val="129"/>
      </rPr>
      <t xml:space="preserve">Chop </t>
    </r>
    <r>
      <rPr>
        <sz val="9"/>
        <color rgb="FF000000"/>
        <rFont val="DejaVu Sans"/>
        <family val="2"/>
      </rPr>
      <t>치킨</t>
    </r>
  </si>
  <si>
    <t>몬스터 음료수</t>
  </si>
  <si>
    <t>골프</t>
  </si>
  <si>
    <t>닥터페퍼</t>
  </si>
  <si>
    <t>학교 준비물</t>
  </si>
  <si>
    <r>
      <rPr>
        <sz val="9"/>
        <color rgb="FF000000"/>
        <rFont val="맑은 고딕"/>
        <family val="2"/>
        <charset val="129"/>
      </rPr>
      <t>DTL</t>
    </r>
    <r>
      <rPr>
        <sz val="9"/>
        <color rgb="FF000000"/>
        <rFont val="DejaVu Sans"/>
        <family val="2"/>
      </rPr>
      <t>과 커피</t>
    </r>
  </si>
  <si>
    <r>
      <rPr>
        <sz val="9"/>
        <color rgb="FF000000"/>
        <rFont val="DejaVu Sans"/>
        <family val="2"/>
      </rPr>
      <t xml:space="preserve">아이스크림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세비체</t>
    </r>
  </si>
  <si>
    <t>맥도날드</t>
  </si>
  <si>
    <r>
      <rPr>
        <sz val="9"/>
        <color rgb="FF000000"/>
        <rFont val="DejaVu Sans"/>
        <family val="2"/>
      </rPr>
      <t xml:space="preserve">닭가슴살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 xml:space="preserve">바나나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오트밀</t>
    </r>
  </si>
  <si>
    <r>
      <rPr>
        <sz val="9"/>
        <color rgb="FF000000"/>
        <rFont val="DejaVu Sans"/>
        <family val="2"/>
      </rPr>
      <t>대파</t>
    </r>
    <r>
      <rPr>
        <sz val="9"/>
        <color rgb="FF000000"/>
        <rFont val="맑은 고딕"/>
        <family val="2"/>
        <charset val="129"/>
      </rPr>
      <t>+</t>
    </r>
    <r>
      <rPr>
        <sz val="9"/>
        <color rgb="FF000000"/>
        <rFont val="DejaVu Sans"/>
        <family val="2"/>
      </rPr>
      <t>마늘</t>
    </r>
  </si>
  <si>
    <t>쌀</t>
  </si>
  <si>
    <t>combo tacos</t>
  </si>
  <si>
    <t>잭이랑 다운타운</t>
  </si>
  <si>
    <t>축구화</t>
  </si>
  <si>
    <t>부리또</t>
  </si>
  <si>
    <r>
      <rPr>
        <sz val="9"/>
        <color rgb="FF000000"/>
        <rFont val="DejaVu Sans"/>
        <family val="2"/>
      </rPr>
      <t>오메가</t>
    </r>
    <r>
      <rPr>
        <sz val="9"/>
        <color rgb="FF000000"/>
        <rFont val="맑은 고딕"/>
        <family val="2"/>
        <charset val="129"/>
      </rPr>
      <t>3</t>
    </r>
  </si>
  <si>
    <t>치즈불닭</t>
  </si>
  <si>
    <t>시리얼</t>
  </si>
  <si>
    <t>양말</t>
  </si>
  <si>
    <t>마우스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</si>
  <si>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2025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10</t>
    </r>
    <r>
      <rPr>
        <b/>
        <sz val="13"/>
        <color rgb="FFFFFFFF"/>
        <rFont val="DejaVu Sans"/>
        <family val="2"/>
      </rPr>
      <t>월</t>
    </r>
  </si>
  <si>
    <r>
      <rPr>
        <b/>
        <sz val="10"/>
        <color rgb="FF0000FF"/>
        <rFont val="맑은 고딕"/>
        <family val="2"/>
        <charset val="129"/>
      </rPr>
      <t>2025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9</t>
    </r>
    <r>
      <rPr>
        <b/>
        <sz val="10"/>
        <color rgb="FF0000FF"/>
        <rFont val="DejaVu Sans"/>
        <family val="2"/>
      </rPr>
      <t>월</t>
    </r>
  </si>
  <si>
    <t>치즈</t>
  </si>
  <si>
    <t>우유</t>
  </si>
  <si>
    <t>Combo Tacos</t>
  </si>
  <si>
    <t>Chipotle</t>
  </si>
  <si>
    <t>donut</t>
  </si>
  <si>
    <t>california burrito</t>
  </si>
  <si>
    <t>커피</t>
  </si>
  <si>
    <t>문건인출</t>
  </si>
  <si>
    <t>관리비</t>
  </si>
  <si>
    <t>운전면허재시</t>
  </si>
  <si>
    <r>
      <rPr>
        <sz val="9"/>
        <color rgb="FF000000"/>
        <rFont val="DejaVu Sans"/>
        <family val="2"/>
      </rPr>
      <t>위스키</t>
    </r>
    <r>
      <rPr>
        <sz val="9"/>
        <color rgb="FF000000"/>
        <rFont val="맑은 고딕"/>
        <family val="2"/>
        <charset val="129"/>
      </rPr>
      <t>+</t>
    </r>
    <r>
      <rPr>
        <sz val="9"/>
        <color rgb="FF000000"/>
        <rFont val="DejaVu Sans"/>
        <family val="2"/>
      </rPr>
      <t>와인</t>
    </r>
  </si>
  <si>
    <t>윙스탑</t>
  </si>
  <si>
    <t>레드불</t>
  </si>
  <si>
    <t>이발</t>
  </si>
  <si>
    <t>판다 익스프래스</t>
  </si>
  <si>
    <t>이발소까지 택시</t>
  </si>
  <si>
    <r>
      <rPr>
        <sz val="9"/>
        <color rgb="FF000000"/>
        <rFont val="DejaVu Sans"/>
        <family val="2"/>
      </rPr>
      <t>계란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과자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베이컨</t>
    </r>
  </si>
  <si>
    <t>친구들이랑 외식</t>
  </si>
  <si>
    <r>
      <rPr>
        <sz val="9"/>
        <color rgb="FF000000"/>
        <rFont val="DejaVu Sans"/>
        <family val="2"/>
      </rPr>
      <t xml:space="preserve">친구들이랑 </t>
    </r>
    <r>
      <rPr>
        <sz val="9"/>
        <color rgb="FF000000"/>
        <rFont val="맑은 고딕"/>
        <family val="2"/>
        <charset val="129"/>
      </rPr>
      <t>6</t>
    </r>
    <r>
      <rPr>
        <sz val="9"/>
        <color rgb="FF000000"/>
        <rFont val="DejaVu Sans"/>
        <family val="2"/>
      </rPr>
      <t>인승 자전거</t>
    </r>
  </si>
  <si>
    <t>멜라토닌</t>
  </si>
  <si>
    <t>카페인 음료</t>
  </si>
  <si>
    <t>햄버거</t>
  </si>
  <si>
    <t>타코</t>
  </si>
  <si>
    <r>
      <rPr>
        <sz val="9"/>
        <color rgb="FF000000"/>
        <rFont val="DejaVu Sans"/>
        <family val="2"/>
      </rPr>
      <t>닭가슴살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계란</t>
    </r>
  </si>
  <si>
    <r>
      <rPr>
        <sz val="9"/>
        <color rgb="FF000000"/>
        <rFont val="맑은 고딕"/>
        <family val="2"/>
        <charset val="129"/>
      </rPr>
      <t>Zack</t>
    </r>
    <r>
      <rPr>
        <sz val="9"/>
        <color rgb="FF000000"/>
        <rFont val="DejaVu Sans"/>
        <family val="2"/>
      </rPr>
      <t>이랑 다운타운</t>
    </r>
  </si>
  <si>
    <t>panda express</t>
  </si>
  <si>
    <t>에너지 드링크</t>
  </si>
  <si>
    <r>
      <rPr>
        <sz val="9"/>
        <color rgb="FF000000"/>
        <rFont val="DejaVu Sans"/>
        <family val="2"/>
      </rPr>
      <t xml:space="preserve">피자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도넛</t>
    </r>
  </si>
  <si>
    <t>책</t>
  </si>
  <si>
    <t>타이머</t>
  </si>
  <si>
    <t>아이스크림</t>
  </si>
  <si>
    <t>Zocalo's</t>
  </si>
  <si>
    <t>배달 앱 구독료</t>
  </si>
  <si>
    <r>
      <rPr>
        <sz val="9"/>
        <color rgb="FF000000"/>
        <rFont val="DejaVu Sans"/>
        <family val="2"/>
      </rPr>
      <t xml:space="preserve">피자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음료수</t>
    </r>
  </si>
  <si>
    <t>프란체스코랑 밥</t>
  </si>
  <si>
    <t>자전거 수리비</t>
  </si>
  <si>
    <t>super cucas</t>
  </si>
  <si>
    <t>wingstop</t>
  </si>
  <si>
    <t>에너지 음료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</si>
  <si>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2025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11</t>
    </r>
    <r>
      <rPr>
        <b/>
        <sz val="13"/>
        <color rgb="FFFFFFFF"/>
        <rFont val="DejaVu Sans"/>
        <family val="2"/>
      </rPr>
      <t>월</t>
    </r>
  </si>
  <si>
    <t>시험지</t>
  </si>
  <si>
    <r>
      <rPr>
        <b/>
        <sz val="10"/>
        <color rgb="FF0000FF"/>
        <rFont val="맑은 고딕"/>
        <family val="2"/>
        <charset val="129"/>
      </rPr>
      <t>2025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10</t>
    </r>
    <r>
      <rPr>
        <b/>
        <sz val="10"/>
        <color rgb="FF0000FF"/>
        <rFont val="DejaVu Sans"/>
        <family val="2"/>
      </rPr>
      <t>월</t>
    </r>
  </si>
  <si>
    <t>서브웨이</t>
  </si>
  <si>
    <t>토론토 비행기</t>
  </si>
  <si>
    <t>여행</t>
  </si>
  <si>
    <t>토론토 숙소</t>
  </si>
  <si>
    <r>
      <rPr>
        <sz val="9"/>
        <color rgb="FF000000"/>
        <rFont val="DejaVu Sans"/>
        <family val="2"/>
      </rPr>
      <t xml:space="preserve">도넛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 xml:space="preserve">커피 </t>
    </r>
    <r>
      <rPr>
        <sz val="9"/>
        <color rgb="FF000000"/>
        <rFont val="맑은 고딕"/>
        <family val="2"/>
        <charset val="129"/>
      </rPr>
      <t>(Kin's)</t>
    </r>
  </si>
  <si>
    <t>파에야</t>
  </si>
  <si>
    <t>에너지드링크</t>
  </si>
  <si>
    <t>Breakfast burrito</t>
  </si>
  <si>
    <t>DMV</t>
  </si>
  <si>
    <t>기차표</t>
  </si>
  <si>
    <t>사진촬영</t>
  </si>
  <si>
    <t>판다 익스프레스</t>
  </si>
  <si>
    <t>수퍼 쿠카</t>
  </si>
  <si>
    <t>택시비</t>
  </si>
  <si>
    <t>친구들이랑 산속 식당</t>
  </si>
  <si>
    <t>피자</t>
  </si>
  <si>
    <t>친구 주차비</t>
  </si>
  <si>
    <t>영화</t>
  </si>
  <si>
    <t>수퍼쿠카</t>
  </si>
  <si>
    <t>에어버스 예약</t>
  </si>
  <si>
    <t>Jim Coffee chat</t>
  </si>
  <si>
    <t>피자펍</t>
  </si>
  <si>
    <t>ventech</t>
  </si>
  <si>
    <t>supercucas</t>
  </si>
  <si>
    <t>몬스터</t>
  </si>
  <si>
    <r>
      <rPr>
        <sz val="9"/>
        <color rgb="FF000000"/>
        <rFont val="DejaVu Sans"/>
        <family val="2"/>
      </rPr>
      <t xml:space="preserve">수업 준비물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생필품</t>
    </r>
  </si>
  <si>
    <t>수업 준비물</t>
  </si>
  <si>
    <t>옷</t>
  </si>
  <si>
    <t>크레아틴</t>
  </si>
  <si>
    <t>도미노피자</t>
  </si>
  <si>
    <t>제산제</t>
  </si>
  <si>
    <t>비비드 소스 치킨</t>
  </si>
  <si>
    <t>감자튀김</t>
  </si>
  <si>
    <t>공항 과자</t>
  </si>
  <si>
    <t>토론토 기차</t>
  </si>
  <si>
    <t>팀 홀튼</t>
  </si>
  <si>
    <t>우버</t>
  </si>
  <si>
    <t>치킨샌드위치</t>
  </si>
  <si>
    <t>룰루레몬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</si>
  <si>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2025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12</t>
    </r>
    <r>
      <rPr>
        <b/>
        <sz val="13"/>
        <color rgb="FFFFFFFF"/>
        <rFont val="DejaVu Sans"/>
        <family val="2"/>
      </rPr>
      <t>월</t>
    </r>
  </si>
  <si>
    <r>
      <rPr>
        <sz val="9"/>
        <color rgb="FF000000"/>
        <rFont val="DejaVu Sans"/>
        <family val="2"/>
      </rPr>
      <t>이불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세제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바디워시</t>
    </r>
  </si>
  <si>
    <r>
      <rPr>
        <b/>
        <sz val="10"/>
        <color rgb="FF0000FF"/>
        <rFont val="맑은 고딕"/>
        <family val="2"/>
        <charset val="129"/>
      </rPr>
      <t>2025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11</t>
    </r>
    <r>
      <rPr>
        <b/>
        <sz val="10"/>
        <color rgb="FF0000FF"/>
        <rFont val="DejaVu Sans"/>
        <family val="2"/>
      </rPr>
      <t>월</t>
    </r>
  </si>
  <si>
    <t>불닭</t>
  </si>
  <si>
    <r>
      <rPr>
        <sz val="9"/>
        <color rgb="FF000000"/>
        <rFont val="DejaVu Sans"/>
        <family val="2"/>
      </rPr>
      <t>마리안 이불</t>
    </r>
    <r>
      <rPr>
        <sz val="9"/>
        <color rgb="FF000000"/>
        <rFont val="맑은 고딕"/>
        <family val="2"/>
        <charset val="129"/>
      </rPr>
      <t>+</t>
    </r>
    <r>
      <rPr>
        <sz val="9"/>
        <color rgb="FF000000"/>
        <rFont val="DejaVu Sans"/>
        <family val="2"/>
      </rPr>
      <t>알렉시스 레고</t>
    </r>
  </si>
  <si>
    <r>
      <rPr>
        <sz val="9"/>
        <color rgb="FF000000"/>
        <rFont val="DejaVu Sans"/>
        <family val="2"/>
      </rPr>
      <t xml:space="preserve">무선 충전기 </t>
    </r>
    <r>
      <rPr>
        <sz val="9"/>
        <color rgb="FF000000"/>
        <rFont val="맑은 고딕"/>
        <family val="2"/>
        <charset val="129"/>
      </rPr>
      <t xml:space="preserve">+ </t>
    </r>
    <r>
      <rPr>
        <sz val="9"/>
        <color rgb="FF000000"/>
        <rFont val="DejaVu Sans"/>
        <family val="2"/>
      </rPr>
      <t>바디 로션</t>
    </r>
  </si>
  <si>
    <t>소칼로</t>
  </si>
  <si>
    <t>쌀국수</t>
  </si>
  <si>
    <r>
      <rPr>
        <sz val="9"/>
        <color rgb="FF000000"/>
        <rFont val="맑은 고딕"/>
        <family val="2"/>
        <charset val="129"/>
      </rPr>
      <t xml:space="preserve">doordash </t>
    </r>
    <r>
      <rPr>
        <sz val="9"/>
        <color rgb="FF000000"/>
        <rFont val="DejaVu Sans"/>
        <family val="2"/>
      </rPr>
      <t>회원권</t>
    </r>
  </si>
  <si>
    <t>도미노 피자</t>
  </si>
  <si>
    <r>
      <rPr>
        <sz val="9"/>
        <color rgb="FF000000"/>
        <rFont val="DejaVu Sans"/>
        <family val="2"/>
      </rPr>
      <t xml:space="preserve">크러쉬 케잌 </t>
    </r>
    <r>
      <rPr>
        <sz val="9"/>
        <color rgb="FF000000"/>
        <rFont val="맑은 고딕"/>
        <family val="2"/>
        <charset val="129"/>
      </rPr>
      <t>(</t>
    </r>
    <r>
      <rPr>
        <sz val="9"/>
        <color rgb="FF000000"/>
        <rFont val="DejaVu Sans"/>
        <family val="2"/>
      </rPr>
      <t>아침밥</t>
    </r>
    <r>
      <rPr>
        <sz val="9"/>
        <color rgb="FF000000"/>
        <rFont val="맑은 고딕"/>
        <family val="2"/>
        <charset val="129"/>
      </rPr>
      <t>)</t>
    </r>
  </si>
  <si>
    <t>불고기 재료</t>
  </si>
  <si>
    <t>요시노야</t>
  </si>
  <si>
    <t>와인</t>
  </si>
  <si>
    <t>버블티</t>
  </si>
  <si>
    <t>휴대폰 요금</t>
  </si>
  <si>
    <t>축구 팀 신청</t>
  </si>
  <si>
    <r>
      <rPr>
        <sz val="9"/>
        <color rgb="FF000000"/>
        <rFont val="DejaVu Sans"/>
        <family val="2"/>
      </rPr>
      <t xml:space="preserve">딥시크 </t>
    </r>
    <r>
      <rPr>
        <sz val="9"/>
        <color rgb="FF000000"/>
        <rFont val="맑은 고딕"/>
        <family val="2"/>
        <charset val="129"/>
      </rPr>
      <t xml:space="preserve">api </t>
    </r>
    <r>
      <rPr>
        <sz val="9"/>
        <color rgb="FF000000"/>
        <rFont val="DejaVu Sans"/>
        <family val="2"/>
      </rPr>
      <t>충전</t>
    </r>
  </si>
  <si>
    <t>자기개발비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</si>
  <si>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2026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1</t>
    </r>
    <r>
      <rPr>
        <b/>
        <sz val="13"/>
        <color rgb="FFFFFFFF"/>
        <rFont val="DejaVu Sans"/>
        <family val="2"/>
      </rPr>
      <t>월</t>
    </r>
  </si>
  <si>
    <r>
      <rPr>
        <sz val="9"/>
        <color rgb="FF000000"/>
        <rFont val="맑은 고딕"/>
        <family val="2"/>
        <charset val="129"/>
      </rPr>
      <t>zack</t>
    </r>
    <r>
      <rPr>
        <sz val="9"/>
        <color rgb="FF000000"/>
        <rFont val="DejaVu Sans"/>
        <family val="2"/>
      </rPr>
      <t>이랑 외식</t>
    </r>
  </si>
  <si>
    <r>
      <rPr>
        <b/>
        <sz val="10"/>
        <color rgb="FF0000FF"/>
        <rFont val="맑은 고딕"/>
        <family val="2"/>
        <charset val="129"/>
      </rPr>
      <t>2025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12</t>
    </r>
    <r>
      <rPr>
        <b/>
        <sz val="10"/>
        <color rgb="FF0000FF"/>
        <rFont val="DejaVu Sans"/>
        <family val="2"/>
      </rPr>
      <t>월</t>
    </r>
  </si>
  <si>
    <t>샌드위치</t>
  </si>
  <si>
    <t>치킨 샌드위치</t>
  </si>
  <si>
    <r>
      <rPr>
        <sz val="9"/>
        <color rgb="FF000000"/>
        <rFont val="DejaVu Sans"/>
        <family val="2"/>
      </rPr>
      <t>마리안</t>
    </r>
    <r>
      <rPr>
        <sz val="9"/>
        <color rgb="FF000000"/>
        <rFont val="맑은 고딕"/>
        <family val="2"/>
        <charset val="129"/>
      </rPr>
      <t>_</t>
    </r>
    <r>
      <rPr>
        <sz val="9"/>
        <color rgb="FF000000"/>
        <rFont val="DejaVu Sans"/>
        <family val="2"/>
      </rPr>
      <t>선물</t>
    </r>
  </si>
  <si>
    <t>태국 음식</t>
  </si>
  <si>
    <r>
      <rPr>
        <sz val="9"/>
        <color rgb="FF000000"/>
        <rFont val="맑은 고딕"/>
        <family val="2"/>
        <charset val="129"/>
      </rPr>
      <t>super mex (</t>
    </r>
    <r>
      <rPr>
        <sz val="9"/>
        <color rgb="FF000000"/>
        <rFont val="DejaVu Sans"/>
        <family val="2"/>
      </rPr>
      <t>멕시칸 음식</t>
    </r>
    <r>
      <rPr>
        <sz val="9"/>
        <color rgb="FF000000"/>
        <rFont val="맑은 고딕"/>
        <family val="2"/>
        <charset val="129"/>
      </rPr>
      <t>)</t>
    </r>
  </si>
  <si>
    <t>부스터</t>
  </si>
  <si>
    <r>
      <rPr>
        <sz val="9"/>
        <color rgb="FF000000"/>
        <rFont val="DejaVu Sans"/>
        <family val="2"/>
      </rPr>
      <t>장보기</t>
    </r>
    <r>
      <rPr>
        <sz val="9"/>
        <color rgb="FF000000"/>
        <rFont val="맑은 고딕"/>
        <family val="2"/>
        <charset val="129"/>
      </rPr>
      <t>(</t>
    </r>
    <r>
      <rPr>
        <sz val="9"/>
        <color rgb="FF000000"/>
        <rFont val="DejaVu Sans"/>
        <family val="2"/>
      </rPr>
      <t>코스트코</t>
    </r>
    <r>
      <rPr>
        <sz val="9"/>
        <color rgb="FF000000"/>
        <rFont val="맑은 고딕"/>
        <family val="2"/>
        <charset val="129"/>
      </rPr>
      <t>)</t>
    </r>
  </si>
  <si>
    <t>파스타 면</t>
  </si>
  <si>
    <t>고추장</t>
  </si>
  <si>
    <t>야채</t>
  </si>
  <si>
    <t>innout</t>
  </si>
  <si>
    <t>대파</t>
  </si>
  <si>
    <t>Boathouse</t>
  </si>
  <si>
    <t>위스키</t>
  </si>
  <si>
    <t>친구가 밥 사주는 대신 주차비 내줌</t>
  </si>
  <si>
    <r>
      <rPr>
        <sz val="9"/>
        <color rgb="FF000000"/>
        <rFont val="DejaVu Sans"/>
        <family val="2"/>
      </rPr>
      <t xml:space="preserve">렌즈 할부 </t>
    </r>
    <r>
      <rPr>
        <sz val="9"/>
        <color rgb="FF000000"/>
        <rFont val="맑은 고딕"/>
        <family val="2"/>
        <charset val="129"/>
      </rPr>
      <t>(880/2)</t>
    </r>
  </si>
  <si>
    <t>니카 라멘</t>
  </si>
  <si>
    <t>충전기랑 소스 실링기</t>
  </si>
  <si>
    <t>Subway Sandwich</t>
  </si>
  <si>
    <t>Breakfast burritos</t>
  </si>
  <si>
    <t>Monster Energy Drink</t>
  </si>
  <si>
    <t>Dubai Chocolate</t>
  </si>
  <si>
    <t>Pizza</t>
  </si>
  <si>
    <t>Boba</t>
  </si>
  <si>
    <t>컴퓨터</t>
  </si>
  <si>
    <t>domino's</t>
  </si>
  <si>
    <t>키보드랑 마우스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</si>
  <si>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2026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2</t>
    </r>
    <r>
      <rPr>
        <b/>
        <sz val="13"/>
        <color rgb="FFFFFFFF"/>
        <rFont val="DejaVu Sans"/>
        <family val="2"/>
      </rPr>
      <t>월</t>
    </r>
  </si>
  <si>
    <t>카메라 렌즈 할부</t>
  </si>
  <si>
    <r>
      <rPr>
        <b/>
        <sz val="10"/>
        <color rgb="FF0000FF"/>
        <rFont val="맑은 고딕"/>
        <family val="2"/>
        <charset val="129"/>
      </rPr>
      <t>2026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1</t>
    </r>
    <r>
      <rPr>
        <b/>
        <sz val="10"/>
        <color rgb="FF0000FF"/>
        <rFont val="DejaVu Sans"/>
        <family val="2"/>
      </rPr>
      <t>월</t>
    </r>
  </si>
  <si>
    <t>Panda Express</t>
  </si>
  <si>
    <t>paper towels</t>
  </si>
  <si>
    <t>Zero Pepsi</t>
  </si>
  <si>
    <t>사치 음식</t>
  </si>
  <si>
    <t>French Fries</t>
  </si>
  <si>
    <t>Corndogs</t>
  </si>
  <si>
    <t>Costco groceries</t>
  </si>
  <si>
    <t>Monster energy</t>
  </si>
  <si>
    <t>chick fil a sauce</t>
  </si>
  <si>
    <t>multivitamin</t>
  </si>
  <si>
    <t>shampoo</t>
  </si>
  <si>
    <t>Whey Protein</t>
  </si>
  <si>
    <t>Zocalo</t>
  </si>
  <si>
    <r>
      <rPr>
        <sz val="9"/>
        <color rgb="FF000000"/>
        <rFont val="DejaVu Sans"/>
        <family val="2"/>
      </rPr>
      <t>대파</t>
    </r>
    <r>
      <rPr>
        <sz val="9"/>
        <color rgb="FF000000"/>
        <rFont val="맑은 고딕"/>
        <family val="2"/>
        <charset val="129"/>
      </rPr>
      <t xml:space="preserve">, </t>
    </r>
    <r>
      <rPr>
        <sz val="9"/>
        <color rgb="FF000000"/>
        <rFont val="DejaVu Sans"/>
        <family val="2"/>
      </rPr>
      <t>바나나</t>
    </r>
  </si>
  <si>
    <t>Breakfast Burrito - Cuca's</t>
  </si>
  <si>
    <t>초콜릿</t>
  </si>
  <si>
    <t>Remarkable</t>
  </si>
  <si>
    <t>Movie</t>
  </si>
  <si>
    <t>remarkale case</t>
  </si>
  <si>
    <t>Catalina Scuba diving deposit</t>
  </si>
  <si>
    <t>Donuts</t>
  </si>
  <si>
    <t>Super Cuca's</t>
  </si>
  <si>
    <t>Ca Dario</t>
  </si>
  <si>
    <t>Spudnuts</t>
  </si>
  <si>
    <t>Laundry</t>
  </si>
  <si>
    <t>멕시코 비행기 예약</t>
  </si>
  <si>
    <t>치약</t>
  </si>
  <si>
    <t>Nasal Salt</t>
  </si>
  <si>
    <t>면도날</t>
  </si>
  <si>
    <t>휴대폰 비용</t>
  </si>
  <si>
    <r>
      <rPr>
        <b/>
        <sz val="13"/>
        <color rgb="FFFFFFFF"/>
        <rFont val="DejaVu Sans"/>
        <family val="2"/>
      </rPr>
      <t xml:space="preserve">가계부 — </t>
    </r>
    <r>
      <rPr>
        <b/>
        <sz val="13"/>
        <color rgb="FFFFFFFF"/>
        <rFont val="맑은 고딕"/>
        <family val="2"/>
        <charset val="129"/>
      </rPr>
      <t>2026</t>
    </r>
    <r>
      <rPr>
        <b/>
        <sz val="13"/>
        <color rgb="FFFFFFFF"/>
        <rFont val="DejaVu Sans"/>
        <family val="2"/>
      </rPr>
      <t xml:space="preserve">년 </t>
    </r>
    <r>
      <rPr>
        <b/>
        <sz val="13"/>
        <color rgb="FFFFFFFF"/>
        <rFont val="맑은 고딕"/>
        <family val="2"/>
        <charset val="129"/>
      </rPr>
      <t>3</t>
    </r>
    <r>
      <rPr>
        <b/>
        <sz val="13"/>
        <color rgb="FFFFFFFF"/>
        <rFont val="DejaVu Sans"/>
        <family val="2"/>
      </rPr>
      <t>월</t>
    </r>
  </si>
  <si>
    <t>멕시코 호텔 예약</t>
  </si>
  <si>
    <r>
      <rPr>
        <b/>
        <sz val="10"/>
        <color rgb="FF0000FF"/>
        <rFont val="맑은 고딕"/>
        <family val="2"/>
        <charset val="129"/>
      </rPr>
      <t>2026</t>
    </r>
    <r>
      <rPr>
        <b/>
        <sz val="10"/>
        <color rgb="FF0000FF"/>
        <rFont val="DejaVu Sans"/>
        <family val="2"/>
      </rPr>
      <t xml:space="preserve">년 </t>
    </r>
    <r>
      <rPr>
        <b/>
        <sz val="10"/>
        <color rgb="FF0000FF"/>
        <rFont val="맑은 고딕"/>
        <family val="2"/>
        <charset val="129"/>
      </rPr>
      <t>2</t>
    </r>
    <r>
      <rPr>
        <b/>
        <sz val="10"/>
        <color rgb="FF0000FF"/>
        <rFont val="DejaVu Sans"/>
        <family val="2"/>
      </rPr>
      <t>월</t>
    </r>
  </si>
  <si>
    <t>새 달 템플릿 — 사용법을 먼저 읽어주세요</t>
  </si>
  <si>
    <r>
      <rPr>
        <sz val="9"/>
        <color rgb="FF222222"/>
        <rFont val="DejaVu Sans"/>
        <family val="2"/>
      </rPr>
      <t xml:space="preserve">【 사용법 】
</t>
    </r>
    <r>
      <rPr>
        <sz val="9"/>
        <color rgb="FF222222"/>
        <rFont val="맑은 고딕"/>
        <family val="2"/>
        <charset val="129"/>
      </rPr>
      <t xml:space="preserve">1. </t>
    </r>
    <r>
      <rPr>
        <sz val="9"/>
        <color rgb="FF222222"/>
        <rFont val="DejaVu Sans"/>
        <family val="2"/>
      </rPr>
      <t>기존 월 탭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예</t>
    </r>
    <r>
      <rPr>
        <sz val="9"/>
        <color rgb="FF222222"/>
        <rFont val="맑은 고딕"/>
        <family val="2"/>
        <charset val="129"/>
      </rPr>
      <t>: "2026</t>
    </r>
    <r>
      <rPr>
        <sz val="9"/>
        <color rgb="FF222222"/>
        <rFont val="DejaVu Sans"/>
        <family val="2"/>
      </rPr>
      <t xml:space="preserve">년 </t>
    </r>
    <r>
      <rPr>
        <sz val="9"/>
        <color rgb="FF222222"/>
        <rFont val="맑은 고딕"/>
        <family val="2"/>
        <charset val="129"/>
      </rPr>
      <t>2</t>
    </r>
    <r>
      <rPr>
        <sz val="9"/>
        <color rgb="FF222222"/>
        <rFont val="DejaVu Sans"/>
        <family val="2"/>
      </rPr>
      <t>월</t>
    </r>
    <r>
      <rPr>
        <sz val="9"/>
        <color rgb="FF222222"/>
        <rFont val="맑은 고딕"/>
        <family val="2"/>
        <charset val="129"/>
      </rPr>
      <t>")</t>
    </r>
    <r>
      <rPr>
        <sz val="9"/>
        <color rgb="FF222222"/>
        <rFont val="DejaVu Sans"/>
        <family val="2"/>
      </rPr>
      <t xml:space="preserve">을 우클릭 → </t>
    </r>
    <r>
      <rPr>
        <sz val="9"/>
        <color rgb="FF222222"/>
        <rFont val="맑은 고딕"/>
        <family val="2"/>
        <charset val="129"/>
      </rPr>
      <t>"</t>
    </r>
    <r>
      <rPr>
        <sz val="9"/>
        <color rgb="FF222222"/>
        <rFont val="DejaVu Sans"/>
        <family val="2"/>
      </rPr>
      <t>이동</t>
    </r>
    <r>
      <rPr>
        <sz val="9"/>
        <color rgb="FF222222"/>
        <rFont val="맑은 고딕"/>
        <family val="2"/>
        <charset val="129"/>
      </rPr>
      <t>/</t>
    </r>
    <r>
      <rPr>
        <sz val="9"/>
        <color rgb="FF222222"/>
        <rFont val="DejaVu Sans"/>
        <family val="2"/>
      </rPr>
      <t>복사</t>
    </r>
    <r>
      <rPr>
        <sz val="9"/>
        <color rgb="FF222222"/>
        <rFont val="맑은 고딕"/>
        <family val="2"/>
        <charset val="129"/>
      </rPr>
      <t>" → "</t>
    </r>
    <r>
      <rPr>
        <sz val="9"/>
        <color rgb="FF222222"/>
        <rFont val="DejaVu Sans"/>
        <family val="2"/>
      </rPr>
      <t>복사본 만들기</t>
    </r>
    <r>
      <rPr>
        <sz val="9"/>
        <color rgb="FF222222"/>
        <rFont val="맑은 고딕"/>
        <family val="2"/>
        <charset val="129"/>
      </rPr>
      <t xml:space="preserve">" </t>
    </r>
    <r>
      <rPr>
        <sz val="9"/>
        <color rgb="FF222222"/>
        <rFont val="DejaVu Sans"/>
        <family val="2"/>
      </rPr>
      <t xml:space="preserve">체크 → 확인
</t>
    </r>
    <r>
      <rPr>
        <sz val="9"/>
        <color rgb="FF222222"/>
        <rFont val="맑은 고딕"/>
        <family val="2"/>
        <charset val="129"/>
      </rPr>
      <t xml:space="preserve">2. </t>
    </r>
    <r>
      <rPr>
        <sz val="9"/>
        <color rgb="FF222222"/>
        <rFont val="DejaVu Sans"/>
        <family val="2"/>
      </rPr>
      <t xml:space="preserve">새 탭 이름 변경 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예</t>
    </r>
    <r>
      <rPr>
        <sz val="9"/>
        <color rgb="FF222222"/>
        <rFont val="맑은 고딕"/>
        <family val="2"/>
        <charset val="129"/>
      </rPr>
      <t>: "2026</t>
    </r>
    <r>
      <rPr>
        <sz val="9"/>
        <color rgb="FF222222"/>
        <rFont val="DejaVu Sans"/>
        <family val="2"/>
      </rPr>
      <t xml:space="preserve">년 </t>
    </r>
    <r>
      <rPr>
        <sz val="9"/>
        <color rgb="FF222222"/>
        <rFont val="맑은 고딕"/>
        <family val="2"/>
        <charset val="129"/>
      </rPr>
      <t>4</t>
    </r>
    <r>
      <rPr>
        <sz val="9"/>
        <color rgb="FF222222"/>
        <rFont val="DejaVu Sans"/>
        <family val="2"/>
      </rPr>
      <t>월</t>
    </r>
    <r>
      <rPr>
        <sz val="9"/>
        <color rgb="FF222222"/>
        <rFont val="맑은 고딕"/>
        <family val="2"/>
        <charset val="129"/>
      </rPr>
      <t xml:space="preserve">")
3. </t>
    </r>
    <r>
      <rPr>
        <sz val="9"/>
        <color rgb="FF222222"/>
        <rFont val="DejaVu Sans"/>
        <family val="2"/>
      </rPr>
      <t xml:space="preserve">노란색 셀 </t>
    </r>
    <r>
      <rPr>
        <sz val="9"/>
        <color rgb="FF222222"/>
        <rFont val="맑은 고딕"/>
        <family val="2"/>
        <charset val="129"/>
      </rPr>
      <t>3</t>
    </r>
    <r>
      <rPr>
        <sz val="9"/>
        <color rgb="FF222222"/>
        <rFont val="DejaVu Sans"/>
        <family val="2"/>
      </rPr>
      <t>개만 업데이트</t>
    </r>
    <r>
      <rPr>
        <sz val="9"/>
        <color rgb="FF222222"/>
        <rFont val="맑은 고딕"/>
        <family val="2"/>
        <charset val="129"/>
      </rPr>
      <t xml:space="preserve">:
   • H2 — </t>
    </r>
    <r>
      <rPr>
        <sz val="9"/>
        <color rgb="FF222222"/>
        <rFont val="DejaVu Sans"/>
        <family val="2"/>
      </rPr>
      <t xml:space="preserve">이전 달 시트명 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예</t>
    </r>
    <r>
      <rPr>
        <sz val="9"/>
        <color rgb="FF222222"/>
        <rFont val="맑은 고딕"/>
        <family val="2"/>
        <charset val="129"/>
      </rPr>
      <t>: 2026</t>
    </r>
    <r>
      <rPr>
        <sz val="9"/>
        <color rgb="FF222222"/>
        <rFont val="DejaVu Sans"/>
        <family val="2"/>
      </rPr>
      <t xml:space="preserve">년 </t>
    </r>
    <r>
      <rPr>
        <sz val="9"/>
        <color rgb="FF222222"/>
        <rFont val="맑은 고딕"/>
        <family val="2"/>
        <charset val="129"/>
      </rPr>
      <t>3</t>
    </r>
    <r>
      <rPr>
        <sz val="9"/>
        <color rgb="FF222222"/>
        <rFont val="DejaVu Sans"/>
        <family val="2"/>
      </rPr>
      <t>월</t>
    </r>
    <r>
      <rPr>
        <sz val="9"/>
        <color rgb="FF222222"/>
        <rFont val="맑은 고딕"/>
        <family val="2"/>
        <charset val="129"/>
      </rPr>
      <t xml:space="preserve">)
   • H23 — </t>
    </r>
    <r>
      <rPr>
        <sz val="9"/>
        <color rgb="FF222222"/>
        <rFont val="DejaVu Sans"/>
        <family val="2"/>
      </rPr>
      <t xml:space="preserve">계산 기준 일수 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예</t>
    </r>
    <r>
      <rPr>
        <sz val="9"/>
        <color rgb="FF222222"/>
        <rFont val="맑은 고딕"/>
        <family val="2"/>
        <charset val="129"/>
      </rPr>
      <t xml:space="preserve">: 30)
   • H31 — </t>
    </r>
    <r>
      <rPr>
        <sz val="9"/>
        <color rgb="FF222222"/>
        <rFont val="DejaVu Sans"/>
        <family val="2"/>
      </rPr>
      <t xml:space="preserve">현재 은행 잔고
</t>
    </r>
    <r>
      <rPr>
        <sz val="9"/>
        <color rgb="FF222222"/>
        <rFont val="맑은 고딕"/>
        <family val="2"/>
        <charset val="129"/>
      </rPr>
      <t>4. A~D</t>
    </r>
    <r>
      <rPr>
        <sz val="9"/>
        <color rgb="FF222222"/>
        <rFont val="DejaVu Sans"/>
        <family val="2"/>
      </rPr>
      <t>열의 기존 거래 내역 삭제 후 새 달 입력 시작
   (E열 월 누적은 수식이므로 삭제하지 마세요</t>
    </r>
    <r>
      <rPr>
        <sz val="9"/>
        <color rgb="FF222222"/>
        <rFont val="맑은 고딕"/>
        <family val="2"/>
        <charset val="129"/>
      </rPr>
      <t>)</t>
    </r>
  </si>
  <si>
    <r>
      <rPr>
        <sz val="9"/>
        <color rgb="FF222222"/>
        <rFont val="DejaVu Sans"/>
        <family val="2"/>
      </rPr>
      <t xml:space="preserve">【 셀 색상 안내 】
노란 셀 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파란 글씨</t>
    </r>
    <r>
      <rPr>
        <sz val="9"/>
        <color rgb="FF222222"/>
        <rFont val="맑은 고딕"/>
        <family val="2"/>
        <charset val="129"/>
      </rPr>
      <t xml:space="preserve">) = </t>
    </r>
    <r>
      <rPr>
        <sz val="9"/>
        <color rgb="FF222222"/>
        <rFont val="DejaVu Sans"/>
        <family val="2"/>
      </rPr>
      <t>직접 입력
회색</t>
    </r>
    <r>
      <rPr>
        <sz val="9"/>
        <color rgb="FF222222"/>
        <rFont val="맑은 고딕"/>
        <family val="2"/>
        <charset val="129"/>
      </rPr>
      <t>/</t>
    </r>
    <r>
      <rPr>
        <sz val="9"/>
        <color rgb="FF222222"/>
        <rFont val="DejaVu Sans"/>
        <family val="2"/>
      </rPr>
      <t xml:space="preserve">흰색 셀 </t>
    </r>
    <r>
      <rPr>
        <sz val="9"/>
        <color rgb="FF222222"/>
        <rFont val="맑은 고딕"/>
        <family val="2"/>
        <charset val="129"/>
      </rPr>
      <t xml:space="preserve">= </t>
    </r>
    <r>
      <rPr>
        <sz val="9"/>
        <color rgb="FF222222"/>
        <rFont val="DejaVu Sans"/>
        <family val="2"/>
      </rPr>
      <t xml:space="preserve">수식 자동 계산
【 카테고리 목록 </t>
    </r>
    <r>
      <rPr>
        <sz val="9"/>
        <color rgb="FF222222"/>
        <rFont val="맑은 고딕"/>
        <family val="2"/>
        <charset val="129"/>
      </rPr>
      <t>(2026</t>
    </r>
    <r>
      <rPr>
        <sz val="9"/>
        <color rgb="FF222222"/>
        <rFont val="DejaVu Sans"/>
        <family val="2"/>
      </rPr>
      <t xml:space="preserve">년 </t>
    </r>
    <r>
      <rPr>
        <sz val="9"/>
        <color rgb="FF222222"/>
        <rFont val="맑은 고딕"/>
        <family val="2"/>
        <charset val="129"/>
      </rPr>
      <t>2</t>
    </r>
    <r>
      <rPr>
        <sz val="9"/>
        <color rgb="FF222222"/>
        <rFont val="DejaVu Sans"/>
        <family val="2"/>
      </rPr>
      <t>월 기준</t>
    </r>
    <r>
      <rPr>
        <sz val="9"/>
        <color rgb="FF222222"/>
        <rFont val="맑은 고딕"/>
        <family val="2"/>
        <charset val="129"/>
      </rPr>
      <t xml:space="preserve">) </t>
    </r>
    <r>
      <rPr>
        <sz val="9"/>
        <color rgb="FF222222"/>
        <rFont val="DejaVu Sans"/>
        <family val="2"/>
      </rPr>
      <t xml:space="preserve">】
  • 생필품
  • 식재료
  • 보조제
  • 교통비
  • 외식
  • 사치 음식
  • 사치품
  • 여행
  • 자기개발비
  • 기타 </t>
    </r>
    <r>
      <rPr>
        <sz val="9"/>
        <color rgb="FF222222"/>
        <rFont val="맑은 고딕"/>
        <family val="2"/>
        <charset val="129"/>
      </rPr>
      <t>(</t>
    </r>
    <r>
      <rPr>
        <sz val="9"/>
        <color rgb="FF222222"/>
        <rFont val="DejaVu Sans"/>
        <family val="2"/>
      </rPr>
      <t>자동 계산</t>
    </r>
    <r>
      <rPr>
        <sz val="9"/>
        <color rgb="FF222222"/>
        <rFont val="맑은 고딕"/>
        <family val="2"/>
        <charset val="129"/>
      </rPr>
      <t>)</t>
    </r>
  </si>
  <si>
    <r>
      <rPr>
        <b/>
        <sz val="9"/>
        <color rgb="FFCC0000"/>
        <rFont val="DejaVu Sans"/>
        <family val="2"/>
      </rPr>
      <t>⚠️  이 템플릿을 직접 복사하지 마세요</t>
    </r>
    <r>
      <rPr>
        <b/>
        <sz val="9"/>
        <color rgb="FFCC0000"/>
        <rFont val="맑은 고딕"/>
        <family val="2"/>
        <charset val="129"/>
      </rPr>
      <t xml:space="preserve">. </t>
    </r>
    <r>
      <rPr>
        <b/>
        <sz val="9"/>
        <color rgb="FFCC0000"/>
        <rFont val="DejaVu Sans"/>
        <family val="2"/>
      </rPr>
      <t>기존 월 시트를 복사하여 사용하세요</t>
    </r>
    <r>
      <rPr>
        <b/>
        <sz val="9"/>
        <color rgb="FFCC0000"/>
        <rFont val="맑은 고딕"/>
        <family val="2"/>
        <charset val="129"/>
      </rPr>
      <t>.</t>
    </r>
  </si>
  <si>
    <t>금액 ($)</t>
  </si>
  <si>
    <t>식비</t>
  </si>
  <si>
    <t>기타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</si>
</sst>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0.0"/>
    <numFmt numFmtId="166" formatCode="yyyy\-mm\-dd"/>
    <numFmt numFmtId="167" formatCode="0.0%;\(0.0%\);\-"/>
  </numFmts>
  <fonts count="27">
    <font>
      <sz val="11"/>
      <color theme="1"/>
      <name val="Calibri"/>
      <family val="2"/>
      <charset val="1"/>
    </font>
    <font>
      <b/>
      <sz val="14"/>
      <color rgb="FFFFFFFF"/>
      <name val="DejaVu Sans"/>
      <family val="2"/>
    </font>
    <font>
      <b/>
      <sz val="14"/>
      <color rgb="FFFFFFFF"/>
      <name val="맑은 고딕"/>
      <family val="2"/>
      <charset val="129"/>
    </font>
    <font>
      <b/>
      <sz val="10"/>
      <color rgb="FFFFFFFF"/>
      <name val="DejaVu Sans"/>
      <family val="2"/>
    </font>
    <font>
      <b/>
      <sz val="10"/>
      <color rgb="FFFFFFFF"/>
      <name val="맑은 고딕"/>
      <family val="2"/>
      <charset val="129"/>
    </font>
    <font>
      <b/>
      <sz val="9"/>
      <color rgb="FF000000"/>
      <name val="DejaVu Sans"/>
      <family val="2"/>
    </font>
    <font>
      <b/>
      <sz val="9"/>
      <color rgb="FF000000"/>
      <name val="맑은 고딕"/>
      <family val="2"/>
      <charset val="129"/>
    </font>
    <font>
      <sz val="9"/>
      <color rgb="FF000000"/>
      <name val="DejaVu Sans"/>
      <family val="2"/>
    </font>
    <font>
      <sz val="9"/>
      <color rgb="FF000000"/>
      <name val="맑은 고딕"/>
      <family val="2"/>
      <charset val="129"/>
    </font>
    <font>
      <b/>
      <i/>
      <sz val="9"/>
      <color rgb="FF000000"/>
      <name val="DejaVu Sans"/>
      <family val="2"/>
    </font>
    <font>
      <b/>
      <sz val="13"/>
      <color rgb="FFFFFFFF"/>
      <name val="DejaVu Sans"/>
      <family val="2"/>
    </font>
    <font>
      <b/>
      <sz val="13"/>
      <color rgb="FFFFFFFF"/>
      <name val="맑은 고딕"/>
      <family val="2"/>
      <charset val="129"/>
    </font>
    <font>
      <b/>
      <sz val="10"/>
      <color rgb="FF0000FF"/>
      <name val="맑은 고딕"/>
      <family val="2"/>
      <charset val="129"/>
    </font>
    <font>
      <i/>
      <sz val="8"/>
      <color rgb="FF888888"/>
      <name val="DejaVu Sans"/>
      <family val="2"/>
    </font>
    <font>
      <b/>
      <sz val="9"/>
      <color rgb="FFFFFFFF"/>
      <name val="DejaVu Sans"/>
      <family val="2"/>
    </font>
    <font>
      <b/>
      <sz val="9"/>
      <color rgb="FFFFFFFF"/>
      <name val="맑은 고딕"/>
      <family val="2"/>
      <charset val="129"/>
    </font>
    <font>
      <b/>
      <sz val="10"/>
      <color rgb="FF000000"/>
      <name val="DejaVu Sans"/>
      <family val="2"/>
    </font>
    <font>
      <b/>
      <sz val="10"/>
      <color rgb="FF000000"/>
      <name val="맑은 고딕"/>
      <family val="2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DejaVu Sans"/>
      <family val="2"/>
    </font>
    <font>
      <i/>
      <sz val="8"/>
      <color rgb="FF888888"/>
      <name val="맑은 고딕"/>
      <family val="2"/>
      <charset val="129"/>
    </font>
    <font>
      <b/>
      <sz val="10"/>
      <color rgb="FF0000FF"/>
      <name val="DejaVu Sans"/>
      <family val="2"/>
    </font>
    <font>
      <sz val="9"/>
      <color rgb="FF222222"/>
      <name val="DejaVu Sans"/>
      <family val="2"/>
    </font>
    <font>
      <sz val="9"/>
      <color rgb="FF222222"/>
      <name val="맑은 고딕"/>
      <family val="2"/>
      <charset val="129"/>
    </font>
    <font>
      <b/>
      <sz val="9"/>
      <color rgb="FFCC0000"/>
      <name val="DejaVu Sans"/>
      <family val="2"/>
    </font>
    <font>
      <b/>
      <sz val="9"/>
      <color rgb="FFCC0000"/>
      <name val="맑은 고딕"/>
      <family val="2"/>
      <charset val="129"/>
    </font>
    <font>
      <sz val="11"/>
      <color rgb="FFFFFFFF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2E75B6"/>
        <bgColor rgb="FF0066CC"/>
      </patternFill>
    </fill>
    <fill>
      <patternFill patternType="solid">
        <fgColor rgb="FFD6EAF8"/>
        <bgColor rgb="FFD5D8DC"/>
      </patternFill>
    </fill>
    <fill>
      <patternFill patternType="solid">
        <fgColor rgb="FFFFFFFF"/>
        <bgColor rgb="FFFEFAE0"/>
      </patternFill>
    </fill>
    <fill>
      <patternFill patternType="solid">
        <fgColor rgb="FFF2F2F2"/>
        <bgColor rgb="FFFEFAE0"/>
      </patternFill>
    </fill>
    <fill>
      <patternFill patternType="solid">
        <fgColor rgb="FFD5D8DC"/>
        <bgColor rgb="FFD6EAF8"/>
      </patternFill>
    </fill>
    <fill>
      <patternFill patternType="solid">
        <fgColor rgb="FFFFF9C4"/>
        <bgColor rgb="FFFEFAE0"/>
      </patternFill>
    </fill>
    <fill>
      <patternFill patternType="solid">
        <fgColor rgb="FF1A5276"/>
        <bgColor rgb="FF1F3864"/>
      </patternFill>
    </fill>
    <fill>
      <patternFill patternType="solid">
        <fgColor rgb="FFFEFAE0"/>
        <bgColor rgb="FFFFF9C4"/>
      </patternFill>
    </fill>
    <fill>
      <patternFill patternType="solid">
        <fgColor rgb="FFFFE0E0"/>
        <bgColor rgb="FFF2F2F2"/>
      </patternFill>
    </fill>
  </fills>
  <borders count="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4" fillId="11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/>
    <xf numFmtId="164" fontId="6" fillId="4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/>
    <xf numFmtId="164" fontId="8" fillId="5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/>
    <xf numFmtId="164" fontId="8" fillId="6" borderId="2" xfId="0" applyNumberFormat="1" applyFont="1" applyFill="1" applyBorder="1" applyAlignment="1">
      <alignment horizontal="right" vertical="center"/>
    </xf>
    <xf numFmtId="0" fontId="9" fillId="7" borderId="2" xfId="0" applyFont="1" applyFill="1" applyBorder="1"/>
    <xf numFmtId="0" fontId="8" fillId="7" borderId="2" xfId="0" applyFont="1" applyFill="1" applyBorder="1" applyAlignment="1">
      <alignment horizontal="right" vertical="center"/>
    </xf>
    <xf numFmtId="0" fontId="8" fillId="5" borderId="2" xfId="0" applyFont="1" applyFill="1" applyBorder="1"/>
    <xf numFmtId="0" fontId="8" fillId="6" borderId="2" xfId="0" applyFont="1" applyFill="1" applyBorder="1"/>
    <xf numFmtId="2" fontId="8" fillId="5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66" fontId="8" fillId="6" borderId="2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0" fillId="0" borderId="2" xfId="0" applyBorder="1"/>
    <xf numFmtId="0" fontId="14" fillId="9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horizontal="right" vertical="center"/>
    </xf>
    <xf numFmtId="167" fontId="18" fillId="4" borderId="2" xfId="0" applyNumberFormat="1" applyFont="1" applyFill="1" applyBorder="1" applyAlignment="1">
      <alignment horizontal="right" vertical="center"/>
    </xf>
    <xf numFmtId="0" fontId="19" fillId="6" borderId="2" xfId="0" applyFont="1" applyFill="1" applyBorder="1" applyAlignment="1">
      <alignment horizontal="left" vertical="center"/>
    </xf>
    <xf numFmtId="164" fontId="18" fillId="6" borderId="2" xfId="0" applyNumberFormat="1" applyFont="1" applyFill="1" applyBorder="1" applyAlignment="1">
      <alignment horizontal="right" vertical="center"/>
    </xf>
    <xf numFmtId="167" fontId="18" fillId="6" borderId="2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left" vertical="center"/>
    </xf>
    <xf numFmtId="164" fontId="18" fillId="5" borderId="2" xfId="0" applyNumberFormat="1" applyFont="1" applyFill="1" applyBorder="1" applyAlignment="1">
      <alignment horizontal="right" vertical="center"/>
    </xf>
    <xf numFmtId="167" fontId="18" fillId="5" borderId="2" xfId="0" applyNumberFormat="1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2" fontId="18" fillId="5" borderId="2" xfId="0" applyNumberFormat="1" applyFont="1" applyFill="1" applyBorder="1" applyAlignment="1">
      <alignment horizontal="right" vertical="center"/>
    </xf>
    <xf numFmtId="0" fontId="16" fillId="8" borderId="2" xfId="0" applyFont="1" applyFill="1" applyBorder="1" applyAlignment="1">
      <alignment horizontal="left" vertical="center"/>
    </xf>
    <xf numFmtId="1" fontId="12" fillId="8" borderId="2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165" fontId="18" fillId="0" borderId="2" xfId="0" applyNumberFormat="1" applyFont="1" applyBorder="1" applyAlignment="1">
      <alignment horizontal="right" vertical="center"/>
    </xf>
    <xf numFmtId="166" fontId="18" fillId="6" borderId="2" xfId="0" applyNumberFormat="1" applyFont="1" applyFill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center" vertical="center"/>
    </xf>
    <xf numFmtId="166" fontId="0" fillId="6" borderId="2" xfId="0" applyNumberFormat="1" applyFill="1" applyBorder="1" applyAlignment="1">
      <alignment horizontal="center" vertical="center"/>
    </xf>
    <xf numFmtId="4" fontId="0" fillId="6" borderId="2" xfId="0" applyNumberFormat="1" applyFill="1" applyBorder="1" applyAlignment="1">
      <alignment horizontal="right" vertical="center"/>
    </xf>
    <xf numFmtId="0" fontId="0" fillId="6" borderId="2" xfId="0" applyFill="1" applyBorder="1"/>
    <xf numFmtId="0" fontId="0" fillId="6" borderId="2" xfId="0" applyFill="1" applyBorder="1" applyAlignment="1">
      <alignment horizontal="center" vertical="center"/>
    </xf>
    <xf numFmtId="166" fontId="0" fillId="5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right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/>
    </xf>
    <xf numFmtId="0" fontId="26" fillId="0" borderId="0" xfId="0" applyFont="1"/>
    <xf numFmtId="4" fontId="2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9C4"/>
      <rgbColor rgb="FFD6EAF8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EFAE0"/>
      <rgbColor rgb="FF99CCFF"/>
      <rgbColor rgb="FFFF99CC"/>
      <rgbColor rgb="FFCC99FF"/>
      <rgbColor rgb="FFFFE0E0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1A5276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'2025년 9월'!$H$37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'2025년 9월'!$G$38:$G$43</c:f>
              <c:strCache>
                <c:ptCount val="6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사치품</c:v>
                </c:pt>
                <c:pt idx="5">
                  <c:v>기타</c:v>
                </c:pt>
              </c:strCache>
            </c:strRef>
          </c:cat>
          <c:val>
            <c:numRef>
              <c:f>'2025년 9월'!$H$38:$H$43</c:f>
              <c:numCache>
                <c:formatCode>#,##0.00</c:formatCode>
                <c:ptCount val="6"/>
                <c:pt idx="0" formatCode="General">
                  <c:v>674.26</c:v>
                </c:pt>
                <c:pt idx="1">
                  <c:v>581.94000000000005</c:v>
                </c:pt>
                <c:pt idx="2" formatCode="General">
                  <c:v>53.47999999999999</c:v>
                </c:pt>
                <c:pt idx="3" formatCode="General">
                  <c:v>91.960000000000008</c:v>
                </c:pt>
                <c:pt idx="4" formatCode="General">
                  <c:v>363.75</c:v>
                </c:pt>
                <c:pt idx="5" formatCode="General">
                  <c:v>22.690000000000282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E-7645-82DD-6BD0992F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'2025년 10월'!$H$37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'2025년 10월'!$G$38:$G$43</c:f>
              <c:strCache>
                <c:ptCount val="6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사치품</c:v>
                </c:pt>
                <c:pt idx="5">
                  <c:v>기타</c:v>
                </c:pt>
              </c:strCache>
            </c:strRef>
          </c:cat>
          <c:val>
            <c:numRef>
              <c:f>'2025년 10월'!$H$38:$H$43</c:f>
              <c:numCache>
                <c:formatCode>#,##0.00</c:formatCode>
                <c:ptCount val="6"/>
                <c:pt idx="0" formatCode="General">
                  <c:v>114.69</c:v>
                </c:pt>
                <c:pt idx="1">
                  <c:v>558.54000000000008</c:v>
                </c:pt>
                <c:pt idx="2" formatCode="General">
                  <c:v>74.949999999999989</c:v>
                </c:pt>
                <c:pt idx="3" formatCode="General">
                  <c:v>56.42</c:v>
                </c:pt>
                <c:pt idx="4" formatCode="General">
                  <c:v>382.63</c:v>
                </c:pt>
                <c:pt idx="5" formatCode="General">
                  <c:v>24.999999999999773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2-FF47-BE67-5674151C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'2025년 11월'!$H$37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'2025년 11월'!$G$38:$G$44</c:f>
              <c:strCache>
                <c:ptCount val="7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사치품</c:v>
                </c:pt>
                <c:pt idx="5">
                  <c:v>여행</c:v>
                </c:pt>
                <c:pt idx="6">
                  <c:v>기타</c:v>
                </c:pt>
              </c:strCache>
            </c:strRef>
          </c:cat>
          <c:val>
            <c:numRef>
              <c:f>'2025년 11월'!$H$38:$H$44</c:f>
              <c:numCache>
                <c:formatCode>#,##0.00</c:formatCode>
                <c:ptCount val="7"/>
                <c:pt idx="0" formatCode="General">
                  <c:v>302.2</c:v>
                </c:pt>
                <c:pt idx="1">
                  <c:v>490.68</c:v>
                </c:pt>
                <c:pt idx="2" formatCode="General">
                  <c:v>88.740000000000009</c:v>
                </c:pt>
                <c:pt idx="3" formatCode="General">
                  <c:v>384.81</c:v>
                </c:pt>
                <c:pt idx="4" formatCode="General">
                  <c:v>204.94</c:v>
                </c:pt>
                <c:pt idx="5" formatCode="General">
                  <c:v>972.61</c:v>
                </c:pt>
                <c:pt idx="6" formatCode="General">
                  <c:v>16.199999999999818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5-6E41-800F-1B96C7C2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'2025년 12월'!$H$37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'2025년 12월'!$G$38:$G$43</c:f>
              <c:strCache>
                <c:ptCount val="6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사치품</c:v>
                </c:pt>
                <c:pt idx="5">
                  <c:v>자기개발비</c:v>
                </c:pt>
              </c:strCache>
            </c:strRef>
          </c:cat>
          <c:val>
            <c:numRef>
              <c:f>'2025년 12월'!$H$38:$H$43</c:f>
              <c:numCache>
                <c:formatCode>#,##0.00</c:formatCode>
                <c:ptCount val="6"/>
                <c:pt idx="0" formatCode="General">
                  <c:v>137.89000000000001</c:v>
                </c:pt>
                <c:pt idx="1">
                  <c:v>193.58</c:v>
                </c:pt>
                <c:pt idx="2" formatCode="General">
                  <c:v>30.8</c:v>
                </c:pt>
                <c:pt idx="3" formatCode="General">
                  <c:v>52.22</c:v>
                </c:pt>
                <c:pt idx="4" formatCode="General">
                  <c:v>152.9</c:v>
                </c:pt>
                <c:pt idx="5" formatCode="General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0D41-B0F0-61E1D70C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'2026년 1월'!$H$37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'2026년 1월'!$G$38:$G$43</c:f>
              <c:strCache>
                <c:ptCount val="6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사치품</c:v>
                </c:pt>
                <c:pt idx="5">
                  <c:v>자기개발비</c:v>
                </c:pt>
              </c:strCache>
            </c:strRef>
          </c:cat>
          <c:val>
            <c:numRef>
              <c:f>'2026년 1월'!$H$38:$H$43</c:f>
              <c:numCache>
                <c:formatCode>#,##0.00</c:formatCode>
                <c:ptCount val="6"/>
                <c:pt idx="0" formatCode="General">
                  <c:v>71.47999999999999</c:v>
                </c:pt>
                <c:pt idx="1">
                  <c:v>698.58729999999991</c:v>
                </c:pt>
                <c:pt idx="2" formatCode="General">
                  <c:v>25.5</c:v>
                </c:pt>
                <c:pt idx="3" formatCode="General">
                  <c:v>6</c:v>
                </c:pt>
                <c:pt idx="4" formatCode="General">
                  <c:v>827.56999999999994</c:v>
                </c:pt>
                <c:pt idx="5" formatCode="General">
                  <c:v>1405.6000000000001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3-6E48-865A-EC2C9A678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'2026년 2월'!$H$37</c:f>
              <c:strCache>
                <c:ptCount val="1"/>
                <c:pt idx="0">
                  <c:v>금액 ($)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CE-8445-A11C-835DE9298F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FCE-8445-A11C-835DE9298F7A}"/>
              </c:ext>
            </c:extLst>
          </c:dPt>
          <c:dLbls>
            <c:dLbl>
              <c:idx val="6"/>
              <c:layout>
                <c:manualLayout>
                  <c:x val="-0.11812371290127195"/>
                  <c:y val="-4.31328222130128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CE-8445-A11C-835DE9298F7A}"/>
                </c:ext>
              </c:extLst>
            </c:dLbl>
            <c:dLbl>
              <c:idx val="7"/>
              <c:layout>
                <c:manualLayout>
                  <c:x val="-5.6108873410054515E-2"/>
                  <c:y val="3.1021135515955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CE-8445-A11C-835DE9298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'2026년 2월'!$G$38:$G$45</c:f>
              <c:strCache>
                <c:ptCount val="8"/>
                <c:pt idx="0">
                  <c:v>생필품</c:v>
                </c:pt>
                <c:pt idx="1">
                  <c:v>식비</c:v>
                </c:pt>
                <c:pt idx="2">
                  <c:v>보조제</c:v>
                </c:pt>
                <c:pt idx="3">
                  <c:v>교통비</c:v>
                </c:pt>
                <c:pt idx="4">
                  <c:v>사치 음식</c:v>
                </c:pt>
                <c:pt idx="5">
                  <c:v>사치품</c:v>
                </c:pt>
                <c:pt idx="6">
                  <c:v>여행</c:v>
                </c:pt>
                <c:pt idx="7">
                  <c:v>자기개발비</c:v>
                </c:pt>
              </c:strCache>
            </c:strRef>
          </c:cat>
          <c:val>
            <c:numRef>
              <c:f>'2026년 2월'!$H$38:$H$45</c:f>
              <c:numCache>
                <c:formatCode>#,##0.00</c:formatCode>
                <c:ptCount val="8"/>
                <c:pt idx="0" formatCode="General">
                  <c:v>194.9</c:v>
                </c:pt>
                <c:pt idx="1">
                  <c:v>373.26</c:v>
                </c:pt>
                <c:pt idx="2" formatCode="General">
                  <c:v>62.46</c:v>
                </c:pt>
                <c:pt idx="3" formatCode="General">
                  <c:v>8.98</c:v>
                </c:pt>
                <c:pt idx="4" formatCode="General">
                  <c:v>116.03</c:v>
                </c:pt>
                <c:pt idx="5" formatCode="General">
                  <c:v>604.75</c:v>
                </c:pt>
                <c:pt idx="6" formatCode="General">
                  <c:v>668</c:v>
                </c:pt>
                <c:pt idx="7" formatCode="General">
                  <c:v>510.04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E-8445-A11C-835DE929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alt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altLang="en-US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'2026년 3월'!$G$38</c:f>
              <c:strCache>
                <c:ptCount val="1"/>
                <c:pt idx="0">
                  <c:v>여행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'2026년 3월'!$H$37</c:f>
              <c:strCache>
                <c:ptCount val="1"/>
                <c:pt idx="0">
                  <c:v>금액 ($)</c:v>
                </c:pt>
              </c:strCache>
            </c:strRef>
          </c:cat>
          <c:val>
            <c:numRef>
              <c:f>'2026년 3월'!$H$38</c:f>
              <c:numCache>
                <c:formatCode>General</c:formatCode>
                <c:ptCount val="1"/>
                <c:pt idx="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6-F64B-8740-56C218A38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83573</xdr:colOff>
      <xdr:row>3</xdr:row>
      <xdr:rowOff>16386</xdr:rowOff>
    </xdr:from>
    <xdr:to>
      <xdr:col>20</xdr:col>
      <xdr:colOff>117167</xdr:colOff>
      <xdr:row>28</xdr:row>
      <xdr:rowOff>83982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4DB09-D996-A7D7-0D8D-443C5C329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4</xdr:row>
      <xdr:rowOff>101600</xdr:rowOff>
    </xdr:from>
    <xdr:to>
      <xdr:col>20</xdr:col>
      <xdr:colOff>12700</xdr:colOff>
      <xdr:row>29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7E25CF-4CA0-92BF-DE00-43A473405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482600</xdr:colOff>
      <xdr:row>2</xdr:row>
      <xdr:rowOff>0</xdr:rowOff>
    </xdr:from>
    <xdr:to>
      <xdr:col>19</xdr:col>
      <xdr:colOff>482600</xdr:colOff>
      <xdr:row>27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304450-35A1-8555-18DB-1953EDFAB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0</xdr:row>
      <xdr:rowOff>203200</xdr:rowOff>
    </xdr:from>
    <xdr:to>
      <xdr:col>20</xdr:col>
      <xdr:colOff>431800</xdr:colOff>
      <xdr:row>25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1D01C5-7682-E06B-9574-7ABFDC61A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444500</xdr:colOff>
      <xdr:row>1</xdr:row>
      <xdr:rowOff>101600</xdr:rowOff>
    </xdr:from>
    <xdr:to>
      <xdr:col>19</xdr:col>
      <xdr:colOff>444500</xdr:colOff>
      <xdr:row>26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7208A8-AED7-B745-3484-3CB930D5B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241300</xdr:colOff>
      <xdr:row>35</xdr:row>
      <xdr:rowOff>0</xdr:rowOff>
    </xdr:from>
    <xdr:to>
      <xdr:col>11</xdr:col>
      <xdr:colOff>355600</xdr:colOff>
      <xdr:row>48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FDBB01-EE8C-81D8-6FDC-4BCC21FEEBC3}"/>
            </a:ext>
          </a:extLst>
        </xdr:cNvPr>
        <xdr:cNvSpPr txBox="1"/>
      </xdr:nvSpPr>
      <xdr:spPr>
        <a:xfrm>
          <a:off x="6070600" y="6819900"/>
          <a:ext cx="5321300" cy="259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/>
            <a:t>카메라 렌즈</a:t>
          </a:r>
          <a:r>
            <a:rPr lang="en-US" altLang="ko-KR" sz="1100"/>
            <a:t>, </a:t>
          </a:r>
          <a:r>
            <a:rPr lang="ko-KR" altLang="en-US" sz="1100"/>
            <a:t>맥미니가 큰 지출이었음</a:t>
          </a:r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/>
            <a:t>카메라 렌즈로는 이제 돈을 벌어야함</a:t>
          </a:r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/>
            <a:t>맥미니는 합리적인 지출이었음</a:t>
          </a:r>
          <a:r>
            <a:rPr lang="en-US" altLang="ko-KR" sz="1100"/>
            <a:t>. </a:t>
          </a:r>
          <a:r>
            <a:rPr lang="ko-KR" altLang="en-US" sz="1100"/>
            <a:t>필요한 물건이었음</a:t>
          </a:r>
          <a:r>
            <a:rPr lang="en-US" altLang="ko-KR" sz="1100"/>
            <a:t>.</a:t>
          </a:r>
          <a:endParaRPr lang="ko-KR" altLang="en-US" sz="1100"/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/>
            <a:t>식비도 나름 합리적이지만</a:t>
          </a:r>
          <a:r>
            <a:rPr lang="en-US" altLang="ko-KR" sz="1100"/>
            <a:t>, </a:t>
          </a:r>
          <a:r>
            <a:rPr lang="ko-KR" altLang="en-US" sz="1100"/>
            <a:t>한달에 </a:t>
          </a:r>
          <a:r>
            <a:rPr lang="ko-KR" altLang="en-US" sz="1100" b="1"/>
            <a:t>비싼 식당은 </a:t>
          </a:r>
          <a:r>
            <a:rPr lang="en-US" altLang="ko-KR" sz="1100" b="1"/>
            <a:t>1</a:t>
          </a:r>
          <a:r>
            <a:rPr lang="ko-KR" altLang="en-US" sz="1100" b="1"/>
            <a:t>회</a:t>
          </a:r>
          <a:r>
            <a:rPr lang="ko-KR" altLang="en-US" sz="1100"/>
            <a:t>로 제한해야함</a:t>
          </a:r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AutoNum type="arabicPeriod"/>
          </a:pPr>
          <a:r>
            <a:rPr lang="ko-KR" altLang="en-US" sz="1100">
              <a:solidFill>
                <a:srgbClr val="FF0000"/>
              </a:solidFill>
            </a:rPr>
            <a:t>이번 달 큰 지출이 있었던 만큼</a:t>
          </a:r>
          <a:r>
            <a:rPr lang="en-US" altLang="ko-KR" sz="1100">
              <a:solidFill>
                <a:srgbClr val="FF0000"/>
              </a:solidFill>
            </a:rPr>
            <a:t>, </a:t>
          </a:r>
          <a:r>
            <a:rPr lang="ko-KR" altLang="en-US" sz="1100">
              <a:solidFill>
                <a:srgbClr val="FF0000"/>
              </a:solidFill>
            </a:rPr>
            <a:t>위스키에 </a:t>
          </a:r>
          <a:r>
            <a:rPr lang="en-US" altLang="ko-KR" sz="1100">
              <a:solidFill>
                <a:srgbClr val="FF0000"/>
              </a:solidFill>
            </a:rPr>
            <a:t>55</a:t>
          </a:r>
          <a:r>
            <a:rPr lang="ko-KR" altLang="en-US" sz="1100">
              <a:solidFill>
                <a:srgbClr val="FF0000"/>
              </a:solidFill>
            </a:rPr>
            <a:t>불 지출은 멍청했음</a:t>
          </a:r>
          <a:r>
            <a:rPr lang="en-US" altLang="ko-KR" sz="1100">
              <a:solidFill>
                <a:srgbClr val="FF0000"/>
              </a:solidFill>
            </a:rPr>
            <a:t>. </a:t>
          </a:r>
          <a:r>
            <a:rPr lang="ko-KR" altLang="en-US" sz="1100">
              <a:solidFill>
                <a:srgbClr val="FF0000"/>
              </a:solidFill>
            </a:rPr>
            <a:t>가장 큰 실수임</a:t>
          </a:r>
          <a:r>
            <a:rPr lang="en-US" altLang="ko-KR" sz="1100">
              <a:solidFill>
                <a:srgbClr val="FF0000"/>
              </a:solidFill>
            </a:rPr>
            <a:t>.</a:t>
          </a:r>
          <a:endParaRPr lang="ko-KR" altLang="en-US" sz="1100">
            <a:solidFill>
              <a:srgbClr val="FF0000"/>
            </a:solidFill>
          </a:endParaRPr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/>
            <a:t>연애에 들어가는 돈을 이제 따로 세기 시작해야할것 같음</a:t>
          </a:r>
          <a:r>
            <a:rPr lang="en-US" altLang="ko-KR" sz="1100"/>
            <a:t>. </a:t>
          </a:r>
          <a:r>
            <a:rPr lang="ko-KR" altLang="en-US" sz="1100"/>
            <a:t>월급도 벌지 않으면서 밖에서 계속 데이트하는 것은 분수에 맞지 않음</a:t>
          </a:r>
          <a:r>
            <a:rPr lang="en-US" altLang="ko-KR" sz="1100"/>
            <a:t>. </a:t>
          </a:r>
          <a:r>
            <a:rPr lang="ko-KR" altLang="en-US" sz="1100"/>
            <a:t>이번 달부터 시작</a:t>
          </a:r>
          <a:r>
            <a:rPr lang="en-US" altLang="ko-KR" sz="1100"/>
            <a:t>.</a:t>
          </a:r>
          <a:endParaRPr lang="ko-KR" altLang="en-US" sz="1100"/>
        </a:p>
        <a:p>
          <a:pPr marL="457200" lvl="0" indent="-317500" algn="l" rtl="0">
            <a:spcBef>
              <a:spcPts val="0"/>
            </a:spcBef>
            <a:spcAft>
              <a:spcPts val="0"/>
            </a:spcAft>
            <a:buSzPts val="1400"/>
            <a:buAutoNum type="arabicPeriod"/>
          </a:pPr>
          <a:r>
            <a:rPr lang="ko-KR" altLang="en-US" sz="1100">
              <a:solidFill>
                <a:srgbClr val="FF0000"/>
              </a:solidFill>
            </a:rPr>
            <a:t>외식이 너무 잦았음</a:t>
          </a:r>
          <a:r>
            <a:rPr lang="en-US" altLang="ko-KR" sz="1100">
              <a:solidFill>
                <a:srgbClr val="FF0000"/>
              </a:solidFill>
            </a:rPr>
            <a:t>. </a:t>
          </a:r>
          <a:r>
            <a:rPr lang="ko-KR" altLang="en-US" sz="1100">
              <a:solidFill>
                <a:srgbClr val="FF0000"/>
              </a:solidFill>
            </a:rPr>
            <a:t>시험기간도 아니었는데 밖에서 사먹는 일은</a:t>
          </a:r>
          <a:r>
            <a:rPr lang="en-US" altLang="ko-KR" sz="1100">
              <a:solidFill>
                <a:srgbClr val="FF0000"/>
              </a:solidFill>
            </a:rPr>
            <a:t>, </a:t>
          </a:r>
          <a:r>
            <a:rPr lang="ko-KR" altLang="en-US" sz="1100">
              <a:solidFill>
                <a:srgbClr val="FF0000"/>
              </a:solidFill>
            </a:rPr>
            <a:t>특히나 큰 지출이 많았는데</a:t>
          </a:r>
          <a:r>
            <a:rPr lang="en-US" altLang="ko-KR" sz="1100">
              <a:solidFill>
                <a:srgbClr val="FF0000"/>
              </a:solidFill>
            </a:rPr>
            <a:t>, </a:t>
          </a:r>
          <a:r>
            <a:rPr lang="ko-KR" altLang="en-US" sz="1100">
              <a:solidFill>
                <a:srgbClr val="FF0000"/>
              </a:solidFill>
            </a:rPr>
            <a:t>줄였어야 함</a:t>
          </a:r>
          <a:r>
            <a:rPr lang="en-US" altLang="ko-KR" sz="1100">
              <a:solidFill>
                <a:srgbClr val="FF0000"/>
              </a:solidFill>
            </a:rPr>
            <a:t>. </a:t>
          </a:r>
          <a:r>
            <a:rPr lang="ko-KR" altLang="en-US" sz="1100">
              <a:solidFill>
                <a:srgbClr val="FF0000"/>
              </a:solidFill>
            </a:rPr>
            <a:t>가장 사치스러운 달이었음</a:t>
          </a:r>
          <a:r>
            <a:rPr lang="en-US" altLang="ko-KR" sz="1100"/>
            <a:t>.</a:t>
          </a:r>
          <a:endParaRPr lang="ko-KR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558800</xdr:colOff>
      <xdr:row>4</xdr:row>
      <xdr:rowOff>165100</xdr:rowOff>
    </xdr:from>
    <xdr:to>
      <xdr:col>20</xdr:col>
      <xdr:colOff>558800</xdr:colOff>
      <xdr:row>30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E19072-B809-A85C-9410-3BD941D84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431800</xdr:colOff>
      <xdr:row>35</xdr:row>
      <xdr:rowOff>25400</xdr:rowOff>
    </xdr:from>
    <xdr:to>
      <xdr:col>14</xdr:col>
      <xdr:colOff>38100</xdr:colOff>
      <xdr:row>56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8500D5C-29AE-394F-91CE-AF7BC5B9BB77}"/>
            </a:ext>
          </a:extLst>
        </xdr:cNvPr>
        <xdr:cNvSpPr txBox="1"/>
      </xdr:nvSpPr>
      <xdr:spPr>
        <a:xfrm>
          <a:off x="6261100" y="6845300"/>
          <a:ext cx="6794500" cy="397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ko-KR" altLang="en-US" sz="1100"/>
            <a:t>한달 요약</a:t>
          </a:r>
          <a:r>
            <a:rPr lang="en-US" altLang="ko-KR" sz="1100"/>
            <a:t>:</a:t>
          </a:r>
          <a:endParaRPr lang="ko-KR" altLang="en-US"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ko-KR" altLang="en-US" sz="1100"/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ko-KR" altLang="en-US" sz="1100"/>
            <a:t>식비는 진짜 많이 줄임</a:t>
          </a:r>
          <a:r>
            <a:rPr lang="en-US" altLang="ko-KR" sz="1100"/>
            <a:t>. </a:t>
          </a:r>
          <a:r>
            <a:rPr lang="ko-KR" altLang="en-US" sz="1100" b="1">
              <a:solidFill>
                <a:srgbClr val="38761D"/>
              </a:solidFill>
            </a:rPr>
            <a:t>일일 식비 </a:t>
          </a:r>
          <a:r>
            <a:rPr lang="en-US" altLang="ko-KR" sz="1100" b="1">
              <a:solidFill>
                <a:srgbClr val="38761D"/>
              </a:solidFill>
            </a:rPr>
            <a:t>20</a:t>
          </a:r>
          <a:r>
            <a:rPr lang="ko-KR" altLang="en-US" sz="1100" b="1">
              <a:solidFill>
                <a:srgbClr val="38761D"/>
              </a:solidFill>
            </a:rPr>
            <a:t>불 언더</a:t>
          </a:r>
          <a:r>
            <a:rPr lang="ko-KR" altLang="en-US" sz="1100"/>
            <a:t>는 박수쳐줘야 하는듯</a:t>
          </a:r>
          <a:r>
            <a:rPr lang="en-US" altLang="ko-KR" sz="1100"/>
            <a:t>. </a:t>
          </a:r>
          <a:r>
            <a:rPr lang="ko-KR" altLang="en-US" sz="1100"/>
            <a:t>하지만 </a:t>
          </a:r>
          <a:r>
            <a:rPr lang="en-US" sz="1100"/>
            <a:t>Rachel</a:t>
          </a:r>
          <a:r>
            <a:rPr lang="ko-KR" altLang="en-US" sz="1100"/>
            <a:t>이 없었더라면</a:t>
          </a:r>
          <a:r>
            <a:rPr lang="en-US" altLang="ko-KR" sz="1100"/>
            <a:t>, </a:t>
          </a:r>
          <a:r>
            <a:rPr lang="ko-KR" altLang="en-US" sz="1100"/>
            <a:t>코스트코가 없었으면 아마 진작에 </a:t>
          </a:r>
          <a:r>
            <a:rPr lang="en-US" altLang="ko-KR" sz="1100"/>
            <a:t>23</a:t>
          </a:r>
          <a:r>
            <a:rPr lang="ko-KR" altLang="en-US" sz="1100"/>
            <a:t>불쯤 됐을거임</a:t>
          </a:r>
          <a:r>
            <a:rPr lang="en-US" altLang="ko-KR" sz="1100"/>
            <a:t>. </a:t>
          </a:r>
          <a:r>
            <a:rPr lang="ko-KR" altLang="en-US" sz="1100"/>
            <a:t>레이첼 덕에 음료수</a:t>
          </a:r>
          <a:r>
            <a:rPr lang="en-US" altLang="ko-KR" sz="1100"/>
            <a:t>, </a:t>
          </a:r>
          <a:r>
            <a:rPr lang="ko-KR" altLang="en-US" sz="1100"/>
            <a:t>핫도그 같은거 다 사면서 저 숫자 유지할 수 있었음</a:t>
          </a:r>
          <a:r>
            <a:rPr lang="en-US" altLang="ko-KR" sz="1100"/>
            <a:t>. </a:t>
          </a:r>
          <a:r>
            <a:rPr lang="ko-KR" altLang="en-US" sz="1100"/>
            <a:t>은혜를 잊지 말자</a:t>
          </a:r>
          <a:r>
            <a:rPr lang="en-US" altLang="ko-KR" sz="1100"/>
            <a:t>. </a:t>
          </a:r>
          <a:r>
            <a:rPr lang="ko-KR" altLang="en-US" sz="1100" b="1"/>
            <a:t>외식</a:t>
          </a:r>
          <a:r>
            <a:rPr lang="en-US" altLang="ko-KR" sz="1100" b="1"/>
            <a:t>:</a:t>
          </a:r>
          <a:r>
            <a:rPr lang="ko-KR" altLang="en-US" sz="1100" b="1"/>
            <a:t>요리 비율이 최초로 </a:t>
          </a:r>
          <a:r>
            <a:rPr lang="en-US" altLang="ko-KR" sz="1100" b="1"/>
            <a:t>1 </a:t>
          </a:r>
          <a:r>
            <a:rPr lang="ko-KR" altLang="en-US" sz="1100" b="1"/>
            <a:t>미만이 나옴</a:t>
          </a:r>
          <a:r>
            <a:rPr lang="en-US" altLang="ko-KR" sz="1100" b="1"/>
            <a:t>.</a:t>
          </a:r>
          <a:endParaRPr lang="ko-KR" altLang="en-US" sz="1100" b="1"/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600"/>
            <a:buAutoNum type="arabicPeriod"/>
          </a:pPr>
          <a:r>
            <a:rPr lang="ko-KR" altLang="en-US" sz="1100">
              <a:solidFill>
                <a:srgbClr val="FF0000"/>
              </a:solidFill>
            </a:rPr>
            <a:t>카메라 렌즈 뽕을 뽑아야 함</a:t>
          </a:r>
          <a:r>
            <a:rPr lang="en-US" altLang="ko-KR" sz="1100">
              <a:solidFill>
                <a:srgbClr val="FF0000"/>
              </a:solidFill>
            </a:rPr>
            <a:t>. </a:t>
          </a:r>
          <a:r>
            <a:rPr lang="ko-KR" altLang="en-US" sz="1100">
              <a:solidFill>
                <a:srgbClr val="FF0000"/>
              </a:solidFill>
            </a:rPr>
            <a:t>지난 달에 산게 이번달까지 피를 흘리는거니까</a:t>
          </a:r>
          <a:r>
            <a:rPr lang="en-US" altLang="ko-KR" sz="1100">
              <a:solidFill>
                <a:srgbClr val="FF0000"/>
              </a:solidFill>
            </a:rPr>
            <a:t>..</a:t>
          </a:r>
          <a:endParaRPr lang="ko-KR" altLang="en-US" sz="1100">
            <a:solidFill>
              <a:srgbClr val="FF0000"/>
            </a:solidFill>
          </a:endParaRPr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ko-KR" altLang="en-US" sz="1100"/>
            <a:t>리마커블 지출이 컸음</a:t>
          </a:r>
          <a:r>
            <a:rPr lang="en-US" altLang="ko-KR" sz="1100"/>
            <a:t>. </a:t>
          </a:r>
          <a:r>
            <a:rPr lang="ko-KR" altLang="en-US" sz="1100"/>
            <a:t>거기다가 </a:t>
          </a:r>
          <a:r>
            <a:rPr lang="en-US" altLang="ko-KR" sz="1100"/>
            <a:t>3</a:t>
          </a:r>
          <a:r>
            <a:rPr lang="ko-KR" altLang="en-US" sz="1100"/>
            <a:t>월 방학 멕시코 여행까지</a:t>
          </a:r>
          <a:r>
            <a:rPr lang="en-US" altLang="ko-KR" sz="1100"/>
            <a:t>… </a:t>
          </a:r>
          <a:r>
            <a:rPr lang="ko-KR" altLang="en-US" sz="1100"/>
            <a:t>다음 달은 정말 돈 아껴야 함</a:t>
          </a:r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ko-KR" altLang="en-US" sz="1100"/>
            <a:t>아무리 과외 수입이 이번달에 있었다 하지만</a:t>
          </a:r>
          <a:r>
            <a:rPr lang="en-US" altLang="ko-KR" sz="1100"/>
            <a:t>, </a:t>
          </a:r>
          <a:r>
            <a:rPr lang="ko-KR" altLang="en-US" sz="1100"/>
            <a:t>리마커블</a:t>
          </a:r>
          <a:r>
            <a:rPr lang="en-US" altLang="ko-KR" sz="1100"/>
            <a:t>, </a:t>
          </a:r>
          <a:r>
            <a:rPr lang="ko-KR" altLang="en-US" sz="1100"/>
            <a:t>멕시코 여행 지출은 상당했음</a:t>
          </a:r>
          <a:r>
            <a:rPr lang="en-US" altLang="ko-KR" sz="1100"/>
            <a:t>.</a:t>
          </a:r>
          <a:endParaRPr lang="ko-KR" altLang="en-US" sz="1100"/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ko-KR" altLang="en-US" sz="1100"/>
            <a:t>데이트 비용이 거의 안 나왔음</a:t>
          </a:r>
          <a:r>
            <a:rPr lang="en-US" altLang="ko-KR" sz="1100"/>
            <a:t>. </a:t>
          </a:r>
          <a:r>
            <a:rPr lang="ko-KR" altLang="en-US" sz="1100"/>
            <a:t>감사함</a:t>
          </a:r>
          <a:r>
            <a:rPr lang="en-US" altLang="ko-KR" sz="1100"/>
            <a:t>.</a:t>
          </a:r>
          <a:endParaRPr lang="ko-KR" altLang="en-US" sz="1100"/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Clr>
              <a:srgbClr val="38761D"/>
            </a:buClr>
            <a:buSzPts val="1600"/>
            <a:buAutoNum type="arabicPeriod"/>
          </a:pPr>
          <a:r>
            <a:rPr lang="ko-KR" altLang="en-US" sz="1100">
              <a:solidFill>
                <a:srgbClr val="38761D"/>
              </a:solidFill>
            </a:rPr>
            <a:t>지난 달에 약속한 </a:t>
          </a:r>
          <a:r>
            <a:rPr lang="en-US" altLang="ko-KR" sz="1100">
              <a:solidFill>
                <a:srgbClr val="38761D"/>
              </a:solidFill>
            </a:rPr>
            <a:t>1</a:t>
          </a:r>
          <a:r>
            <a:rPr lang="ko-KR" altLang="en-US" sz="1100">
              <a:solidFill>
                <a:srgbClr val="38761D"/>
              </a:solidFill>
            </a:rPr>
            <a:t>달에 비싼 식당 </a:t>
          </a:r>
          <a:r>
            <a:rPr lang="en-US" altLang="ko-KR" sz="1100">
              <a:solidFill>
                <a:srgbClr val="38761D"/>
              </a:solidFill>
            </a:rPr>
            <a:t>1</a:t>
          </a:r>
          <a:r>
            <a:rPr lang="ko-KR" altLang="en-US" sz="1100">
              <a:solidFill>
                <a:srgbClr val="38761D"/>
              </a:solidFill>
            </a:rPr>
            <a:t>회 약속을 지켰음</a:t>
          </a:r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en-US" altLang="ko-KR" sz="1100"/>
            <a:t>150</a:t>
          </a:r>
          <a:r>
            <a:rPr lang="ko-KR" altLang="en-US" sz="1100"/>
            <a:t>불 카탈리나 다이빙은 </a:t>
          </a:r>
          <a:r>
            <a:rPr lang="en-US" sz="1100"/>
            <a:t>UCSB </a:t>
          </a:r>
          <a:r>
            <a:rPr lang="ko-KR" altLang="en-US" sz="1100"/>
            <a:t>경험을 더욱 즐겁게 할 것이기 때문에 전혀 아까운 돈이 아님</a:t>
          </a:r>
          <a:r>
            <a:rPr lang="en-US" altLang="ko-KR" sz="1100"/>
            <a:t>. </a:t>
          </a:r>
          <a:r>
            <a:rPr lang="ko-KR" altLang="en-US" sz="1100"/>
            <a:t>사치품으로 분류하기 좀 그렇지만</a:t>
          </a:r>
          <a:r>
            <a:rPr lang="en-US" altLang="ko-KR" sz="1100"/>
            <a:t>, </a:t>
          </a:r>
          <a:r>
            <a:rPr lang="ko-KR" altLang="en-US" sz="1100"/>
            <a:t>확실히 사치는 맞음</a:t>
          </a:r>
          <a:r>
            <a:rPr lang="en-US" altLang="ko-KR" sz="1100"/>
            <a:t>.</a:t>
          </a:r>
          <a:endParaRPr lang="ko-KR" altLang="en-US" sz="1100"/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Clr>
              <a:srgbClr val="38761D"/>
            </a:buClr>
            <a:buSzPts val="1600"/>
            <a:buAutoNum type="arabicPeriod"/>
          </a:pPr>
          <a:r>
            <a:rPr lang="ko-KR" altLang="en-US" sz="1100">
              <a:solidFill>
                <a:srgbClr val="38761D"/>
              </a:solidFill>
            </a:rPr>
            <a:t>보조제</a:t>
          </a:r>
          <a:r>
            <a:rPr lang="en-US" altLang="ko-KR" sz="1100">
              <a:solidFill>
                <a:srgbClr val="38761D"/>
              </a:solidFill>
            </a:rPr>
            <a:t>, </a:t>
          </a:r>
          <a:r>
            <a:rPr lang="ko-KR" altLang="en-US" sz="1100">
              <a:solidFill>
                <a:srgbClr val="38761D"/>
              </a:solidFill>
            </a:rPr>
            <a:t>교통비 관련 지출은 이제 정말 자리 잡힌듯</a:t>
          </a:r>
          <a:r>
            <a:rPr lang="en-US" altLang="ko-KR" sz="1100">
              <a:solidFill>
                <a:srgbClr val="38761D"/>
              </a:solidFill>
            </a:rPr>
            <a:t>.</a:t>
          </a:r>
          <a:endParaRPr lang="ko-KR" altLang="en-US" sz="1100">
            <a:solidFill>
              <a:srgbClr val="38761D"/>
            </a:solidFill>
          </a:endParaRPr>
        </a:p>
        <a:p>
          <a:pPr marL="457200" lvl="0" indent="-330200" algn="l" rtl="0">
            <a:spcBef>
              <a:spcPts val="0"/>
            </a:spcBef>
            <a:spcAft>
              <a:spcPts val="0"/>
            </a:spcAft>
            <a:buSzPts val="1600"/>
            <a:buAutoNum type="arabicPeriod"/>
          </a:pPr>
          <a:r>
            <a:rPr lang="ko-KR" altLang="en-US" sz="1100"/>
            <a:t>사실 냉정하게 이번달 사치는 그렇게 많지는 않았음</a:t>
          </a:r>
          <a:r>
            <a:rPr lang="en-US" altLang="ko-KR" sz="1100"/>
            <a:t>… </a:t>
          </a:r>
          <a:r>
            <a:rPr lang="ko-KR" altLang="en-US" sz="1100"/>
            <a:t>멕시코 여행은 꼭 가고 싶어했던 거고</a:t>
          </a:r>
          <a:r>
            <a:rPr lang="en-US" altLang="ko-KR" sz="1100"/>
            <a:t>, </a:t>
          </a:r>
          <a:r>
            <a:rPr lang="ko-KR" altLang="en-US" sz="1100"/>
            <a:t>지난달 렌즈 비용이 많이 나와서 그렇지</a:t>
          </a:r>
          <a:r>
            <a:rPr lang="en-US" altLang="ko-KR" sz="1100"/>
            <a:t>, </a:t>
          </a:r>
          <a:r>
            <a:rPr lang="ko-KR" altLang="en-US" sz="1100"/>
            <a:t>카다리오도 맛있고 생각보다 저렴했고</a:t>
          </a:r>
          <a:r>
            <a:rPr lang="en-US" altLang="ko-KR" sz="1100"/>
            <a:t>, </a:t>
          </a:r>
          <a:r>
            <a:rPr lang="ko-KR" altLang="en-US" sz="1100"/>
            <a:t>사치를 부릴 시간조차 없었음</a:t>
          </a:r>
          <a:r>
            <a:rPr lang="en-US" altLang="ko-KR" sz="1100"/>
            <a:t>.</a:t>
          </a:r>
          <a:endParaRPr lang="ko-KR" altLang="en-US" sz="1100"/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4</xdr:row>
      <xdr:rowOff>12700</xdr:rowOff>
    </xdr:from>
    <xdr:to>
      <xdr:col>19</xdr:col>
      <xdr:colOff>609600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D8EFEB-1D59-1519-CA2D-1A143C57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46FCA16-DFE5-914F-9EEE-4FF3A2BD3167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zoomScaleNormal="100" workbookViewId="0">
      <selection activeCell="G20" sqref="G20"/>
    </sheetView>
  </sheetViews>
  <sheetFormatPr baseColWidth="10" defaultColWidth="8.6640625" defaultRowHeight="15" customHeight="1"/>
  <cols>
    <col min="1" max="1" width="26" customWidth="1"/>
    <col min="2" max="9" width="14" customWidth="1"/>
  </cols>
  <sheetData>
    <row r="1" spans="1:8" ht="27.75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 t="s">
        <v>9</v>
      </c>
      <c r="B3" s="9">
        <f>'2025년 9월'!H5</f>
        <v>1788.0800000000002</v>
      </c>
      <c r="C3" s="9">
        <f>'2025년 10월'!H5</f>
        <v>1212.2299999999998</v>
      </c>
      <c r="D3" s="9">
        <f>'2025년 11월'!H5</f>
        <v>2460.1799999999998</v>
      </c>
      <c r="E3" s="9">
        <f>'2025년 12월'!H5</f>
        <v>588.59</v>
      </c>
      <c r="F3" s="9">
        <f>'2026년 1월'!H5</f>
        <v>3034.7372999999998</v>
      </c>
      <c r="G3" s="9">
        <f>'2026년 2월'!H5</f>
        <v>2538.42</v>
      </c>
      <c r="H3" s="9">
        <f>'2026년 3월'!H5</f>
        <v>217</v>
      </c>
    </row>
    <row r="4" spans="1:8">
      <c r="A4" s="10" t="s">
        <v>10</v>
      </c>
      <c r="B4" s="11">
        <f>'2025년 9월'!H6</f>
        <v>674.26</v>
      </c>
      <c r="C4" s="11">
        <f>'2025년 10월'!H6</f>
        <v>114.69</v>
      </c>
      <c r="D4" s="11">
        <f>'2025년 11월'!H6</f>
        <v>302.2</v>
      </c>
      <c r="E4" s="11">
        <f>'2025년 12월'!H6</f>
        <v>137.89000000000001</v>
      </c>
      <c r="F4" s="11">
        <f>'2026년 1월'!H6</f>
        <v>71.47999999999999</v>
      </c>
      <c r="G4" s="11">
        <f>'2026년 2월'!H6</f>
        <v>194.9</v>
      </c>
      <c r="H4" s="11">
        <f>'2026년 3월'!H6</f>
        <v>0</v>
      </c>
    </row>
    <row r="5" spans="1:8">
      <c r="A5" s="12" t="s">
        <v>11</v>
      </c>
      <c r="B5" s="13">
        <f>'2025년 9월'!H7</f>
        <v>316.8</v>
      </c>
      <c r="C5" s="13">
        <f>'2025년 10월'!H7</f>
        <v>228.20000000000002</v>
      </c>
      <c r="D5" s="13">
        <f>'2025년 11월'!H7</f>
        <v>42.980000000000004</v>
      </c>
      <c r="E5" s="13">
        <f>'2025년 12월'!H7</f>
        <v>59.28</v>
      </c>
      <c r="F5" s="13">
        <f>'2026년 1월'!H7</f>
        <v>171.91</v>
      </c>
      <c r="G5" s="13">
        <f>'2026년 2월'!H7</f>
        <v>187.46</v>
      </c>
      <c r="H5" s="13">
        <f>'2026년 3월'!H7</f>
        <v>0</v>
      </c>
    </row>
    <row r="6" spans="1:8">
      <c r="A6" s="10" t="s">
        <v>12</v>
      </c>
      <c r="B6" s="11">
        <f>'2025년 9월'!H8</f>
        <v>53.47999999999999</v>
      </c>
      <c r="C6" s="11">
        <f>'2025년 10월'!H8</f>
        <v>74.949999999999989</v>
      </c>
      <c r="D6" s="11">
        <f>'2025년 11월'!H8</f>
        <v>88.740000000000009</v>
      </c>
      <c r="E6" s="11">
        <f>'2025년 12월'!H8</f>
        <v>30.8</v>
      </c>
      <c r="F6" s="11">
        <f>'2026년 1월'!H8</f>
        <v>25.5</v>
      </c>
      <c r="G6" s="11">
        <f>'2026년 2월'!H8</f>
        <v>62.46</v>
      </c>
      <c r="H6" s="11">
        <f>'2026년 3월'!H8</f>
        <v>0</v>
      </c>
    </row>
    <row r="7" spans="1:8">
      <c r="A7" s="12" t="s">
        <v>13</v>
      </c>
      <c r="B7" s="13">
        <f>'2025년 9월'!H9</f>
        <v>91.960000000000008</v>
      </c>
      <c r="C7" s="13">
        <f>'2025년 10월'!H9</f>
        <v>56.42</v>
      </c>
      <c r="D7" s="13">
        <f>'2025년 11월'!H9</f>
        <v>384.81</v>
      </c>
      <c r="E7" s="13">
        <f>'2025년 12월'!H9</f>
        <v>52.22</v>
      </c>
      <c r="F7" s="13">
        <f>'2026년 1월'!H9</f>
        <v>6</v>
      </c>
      <c r="G7" s="13">
        <f>'2026년 2월'!H9</f>
        <v>8.98</v>
      </c>
      <c r="H7" s="13">
        <f>'2026년 3월'!H9</f>
        <v>0</v>
      </c>
    </row>
    <row r="8" spans="1:8">
      <c r="A8" s="10" t="s">
        <v>14</v>
      </c>
      <c r="B8" s="11">
        <f>'2025년 9월'!H10</f>
        <v>265.14</v>
      </c>
      <c r="C8" s="11">
        <f>'2025년 10월'!H10</f>
        <v>330.34000000000003</v>
      </c>
      <c r="D8" s="11">
        <f>'2025년 11월'!H10</f>
        <v>447.7</v>
      </c>
      <c r="E8" s="11">
        <f>'2025년 12월'!H10</f>
        <v>134.30000000000001</v>
      </c>
      <c r="F8" s="11">
        <f>'2026년 1월'!H10</f>
        <v>526.67729999999995</v>
      </c>
      <c r="G8" s="11">
        <f>'2026년 2월'!H10</f>
        <v>185.79999999999998</v>
      </c>
      <c r="H8" s="11">
        <f>'2026년 3월'!H10</f>
        <v>0</v>
      </c>
    </row>
    <row r="9" spans="1:8">
      <c r="A9" s="12" t="s">
        <v>15</v>
      </c>
      <c r="B9" s="13">
        <f>'2025년 9월'!H11</f>
        <v>0</v>
      </c>
      <c r="C9" s="13">
        <f>'2025년 10월'!H11</f>
        <v>0</v>
      </c>
      <c r="D9" s="13">
        <f>'2025년 11월'!H11</f>
        <v>0</v>
      </c>
      <c r="E9" s="13">
        <f>'2025년 12월'!H11</f>
        <v>0</v>
      </c>
      <c r="F9" s="13">
        <f>'2026년 1월'!H11</f>
        <v>0</v>
      </c>
      <c r="G9" s="13">
        <f>'2026년 2월'!H11</f>
        <v>116.03</v>
      </c>
      <c r="H9" s="13">
        <f>'2026년 3월'!H11</f>
        <v>0</v>
      </c>
    </row>
    <row r="10" spans="1:8">
      <c r="A10" s="10" t="s">
        <v>16</v>
      </c>
      <c r="B10" s="11">
        <f>'2025년 9월'!H12</f>
        <v>363.75</v>
      </c>
      <c r="C10" s="11">
        <f>'2025년 10월'!H12</f>
        <v>382.63</v>
      </c>
      <c r="D10" s="11">
        <f>'2025년 11월'!H12</f>
        <v>204.94</v>
      </c>
      <c r="E10" s="11">
        <f>'2025년 12월'!H12</f>
        <v>152.9</v>
      </c>
      <c r="F10" s="11">
        <f>'2026년 1월'!H12</f>
        <v>827.56999999999994</v>
      </c>
      <c r="G10" s="11">
        <f>'2026년 2월'!H12</f>
        <v>604.75</v>
      </c>
      <c r="H10" s="11">
        <f>'2026년 3월'!H12</f>
        <v>0</v>
      </c>
    </row>
    <row r="11" spans="1:8">
      <c r="A11" s="12" t="s">
        <v>17</v>
      </c>
      <c r="B11" s="13">
        <f>'2025년 9월'!H13</f>
        <v>0</v>
      </c>
      <c r="C11" s="13">
        <f>'2025년 10월'!H13</f>
        <v>0</v>
      </c>
      <c r="D11" s="13">
        <f>'2025년 11월'!H13</f>
        <v>972.61</v>
      </c>
      <c r="E11" s="13">
        <f>'2025년 12월'!H13</f>
        <v>0</v>
      </c>
      <c r="F11" s="13">
        <f>'2026년 1월'!H13</f>
        <v>0</v>
      </c>
      <c r="G11" s="13">
        <f>'2026년 2월'!H13</f>
        <v>668</v>
      </c>
      <c r="H11" s="13">
        <f>'2026년 3월'!H13</f>
        <v>217</v>
      </c>
    </row>
    <row r="12" spans="1:8">
      <c r="A12" s="10" t="s">
        <v>18</v>
      </c>
      <c r="B12" s="11">
        <f>'2025년 9월'!H14</f>
        <v>0</v>
      </c>
      <c r="C12" s="11">
        <f>'2025년 10월'!H14</f>
        <v>0</v>
      </c>
      <c r="D12" s="11">
        <f>'2025년 11월'!H14</f>
        <v>0</v>
      </c>
      <c r="E12" s="11">
        <f>'2025년 12월'!H14</f>
        <v>21.2</v>
      </c>
      <c r="F12" s="11">
        <f>'2026년 1월'!H14</f>
        <v>1405.6000000000001</v>
      </c>
      <c r="G12" s="11">
        <f>'2026년 2월'!H14</f>
        <v>510.04</v>
      </c>
      <c r="H12" s="11">
        <f>'2026년 3월'!H14</f>
        <v>0</v>
      </c>
    </row>
    <row r="13" spans="1:8">
      <c r="A13" s="12" t="s">
        <v>19</v>
      </c>
      <c r="B13" s="13">
        <f>'2025년 9월'!H15</f>
        <v>22.690000000000282</v>
      </c>
      <c r="C13" s="13">
        <f>'2025년 10월'!H15</f>
        <v>24.999999999999773</v>
      </c>
      <c r="D13" s="13">
        <f>'2025년 11월'!H15</f>
        <v>16.199999999999818</v>
      </c>
      <c r="E13" s="13">
        <f>'2025년 12월'!H15</f>
        <v>0</v>
      </c>
      <c r="F13" s="13">
        <f>'2026년 1월'!H15</f>
        <v>0</v>
      </c>
      <c r="G13" s="13">
        <f>'2026년 2월'!H15</f>
        <v>0</v>
      </c>
      <c r="H13" s="13">
        <f>'2026년 3월'!H15</f>
        <v>0</v>
      </c>
    </row>
    <row r="14" spans="1:8">
      <c r="A14" s="14" t="s">
        <v>20</v>
      </c>
      <c r="B14" s="15"/>
      <c r="C14" s="15"/>
      <c r="D14" s="15"/>
      <c r="E14" s="15"/>
      <c r="F14" s="15"/>
      <c r="G14" s="15"/>
      <c r="H14" s="15"/>
    </row>
    <row r="15" spans="1:8">
      <c r="A15" s="12" t="s">
        <v>21</v>
      </c>
      <c r="B15" s="13">
        <f>'2025년 9월'!H18</f>
        <v>581.94000000000005</v>
      </c>
      <c r="C15" s="13">
        <f>'2025년 10월'!H18</f>
        <v>558.54000000000008</v>
      </c>
      <c r="D15" s="13">
        <f>'2025년 11월'!H18</f>
        <v>490.68</v>
      </c>
      <c r="E15" s="13">
        <f>'2025년 12월'!H18</f>
        <v>193.58</v>
      </c>
      <c r="F15" s="13">
        <f>'2026년 1월'!H18</f>
        <v>698.58729999999991</v>
      </c>
      <c r="G15" s="13">
        <f>'2026년 2월'!H18</f>
        <v>489.28999999999996</v>
      </c>
      <c r="H15" s="13">
        <f>'2026년 3월'!H18</f>
        <v>0</v>
      </c>
    </row>
    <row r="16" spans="1:8">
      <c r="A16" s="16" t="s">
        <v>22</v>
      </c>
      <c r="B16" s="11">
        <f>'2025년 9월'!H19</f>
        <v>18.77225806451613</v>
      </c>
      <c r="C16" s="11">
        <f>'2025년 10월'!H19</f>
        <v>18.017419354838712</v>
      </c>
      <c r="D16" s="11">
        <f>'2025년 11월'!H19</f>
        <v>16.356000000000002</v>
      </c>
      <c r="E16" s="11">
        <f>'2025년 12월'!H19</f>
        <v>17.598181818181818</v>
      </c>
      <c r="F16" s="11">
        <f>'2026년 1월'!H19</f>
        <v>22.535074193548386</v>
      </c>
      <c r="G16" s="11">
        <f>'2026년 2월'!H19</f>
        <v>17.474642857142857</v>
      </c>
      <c r="H16" s="11">
        <f>'2026년 3월'!H19</f>
        <v>0</v>
      </c>
    </row>
    <row r="17" spans="1:8">
      <c r="A17" s="17" t="s">
        <v>23</v>
      </c>
      <c r="B17" s="13">
        <f>'2025년 9월'!H20</f>
        <v>7.5089032258064519</v>
      </c>
      <c r="C17" s="13">
        <f>'2025년 10월'!H20</f>
        <v>7.2069677419354843</v>
      </c>
      <c r="D17" s="13">
        <f>'2025년 11월'!H20</f>
        <v>6.5424000000000007</v>
      </c>
      <c r="E17" s="13">
        <f>'2025년 12월'!H20</f>
        <v>7.0392727272727269</v>
      </c>
      <c r="F17" s="13">
        <f>'2026년 1월'!H20</f>
        <v>9.0140296774193551</v>
      </c>
      <c r="G17" s="13">
        <f>'2026년 2월'!H20</f>
        <v>6.9898571428571428</v>
      </c>
      <c r="H17" s="13">
        <f>'2026년 3월'!H20</f>
        <v>0</v>
      </c>
    </row>
    <row r="18" spans="1:8">
      <c r="A18" s="10" t="s">
        <v>24</v>
      </c>
      <c r="B18" s="18">
        <f>'2025년 9월'!H21</f>
        <v>0.83693181818181805</v>
      </c>
      <c r="C18" s="18">
        <f>'2025년 10월'!H21</f>
        <v>1.447589833479404</v>
      </c>
      <c r="D18" s="18">
        <f>'2025년 11월'!H21</f>
        <v>10.416472778036296</v>
      </c>
      <c r="E18" s="18">
        <f>'2025년 12월'!H21</f>
        <v>2.2655195681511473</v>
      </c>
      <c r="F18" s="18">
        <f>'2026년 1월'!H21</f>
        <v>3.063680414170205</v>
      </c>
      <c r="G18" s="18">
        <f>'2026년 2월'!H21</f>
        <v>0.99114477755254438</v>
      </c>
      <c r="H18" s="18" t="str">
        <f>'2026년 3월'!H21</f>
        <v/>
      </c>
    </row>
    <row r="19" spans="1:8">
      <c r="A19" s="14" t="s">
        <v>25</v>
      </c>
      <c r="B19" s="15"/>
      <c r="C19" s="15"/>
      <c r="D19" s="15"/>
      <c r="E19" s="15"/>
      <c r="F19" s="15"/>
      <c r="G19" s="15"/>
      <c r="H19" s="15"/>
    </row>
    <row r="20" spans="1:8">
      <c r="A20" s="10" t="s">
        <v>26</v>
      </c>
      <c r="B20" s="11">
        <f>'2025년 9월'!H31</f>
        <v>15300</v>
      </c>
      <c r="C20" s="11">
        <f>'2025년 10월'!H31</f>
        <v>13511.92</v>
      </c>
      <c r="D20" s="11">
        <f>'2025년 11월'!H31</f>
        <v>12299.69</v>
      </c>
      <c r="E20" s="11">
        <f>'2025년 12월'!H31</f>
        <v>9839.51</v>
      </c>
      <c r="F20" s="11">
        <f>'2026년 1월'!H31</f>
        <v>9250.92</v>
      </c>
      <c r="G20" s="11">
        <f>'2026년 2월'!H31</f>
        <v>6216.1827000000003</v>
      </c>
      <c r="H20" s="11">
        <f>'2026년 3월'!H31</f>
        <v>3677.7627000000002</v>
      </c>
    </row>
    <row r="21" spans="1:8">
      <c r="A21" s="12" t="s">
        <v>27</v>
      </c>
      <c r="B21" s="13">
        <f>'2025년 9월'!H32</f>
        <v>1788.0800000000002</v>
      </c>
      <c r="C21" s="13">
        <f>'2025년 10월'!H32</f>
        <v>1500.155</v>
      </c>
      <c r="D21" s="13">
        <f>'2025년 11월'!H32</f>
        <v>1820.1633333333332</v>
      </c>
      <c r="E21" s="13">
        <f>'2025년 12월'!H32</f>
        <v>1512.27</v>
      </c>
      <c r="F21" s="13">
        <f>'2026년 1월'!H32</f>
        <v>1816.7634599999997</v>
      </c>
      <c r="G21" s="13">
        <f>'2026년 2월'!H32</f>
        <v>1937.0395499999997</v>
      </c>
      <c r="H21" s="13">
        <f>'2026년 3월'!H32</f>
        <v>1691.3196142857141</v>
      </c>
    </row>
    <row r="22" spans="1:8">
      <c r="A22" s="10" t="s">
        <v>28</v>
      </c>
      <c r="B22" s="19">
        <f>'2025년 9월'!H33</f>
        <v>8.5566641313587759</v>
      </c>
      <c r="C22" s="19">
        <f>'2025년 10월'!H33</f>
        <v>9.007015941686026</v>
      </c>
      <c r="D22" s="19">
        <f>'2025년 11월'!H33</f>
        <v>6.7574649894057135</v>
      </c>
      <c r="E22" s="19">
        <f>'2025년 12월'!H33</f>
        <v>6.5064505676896323</v>
      </c>
      <c r="F22" s="19">
        <f>'2026년 1월'!H33</f>
        <v>5.0919782369467086</v>
      </c>
      <c r="G22" s="19">
        <f>'2026년 2월'!H33</f>
        <v>3.2091150126490713</v>
      </c>
      <c r="H22" s="19">
        <f>'2026년 3월'!H33</f>
        <v>2.1744930224517085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zoomScale="124" zoomScaleNormal="124" workbookViewId="0">
      <selection activeCell="H32" sqref="H32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34</v>
      </c>
      <c r="H1" s="4"/>
      <c r="I1" s="4"/>
    </row>
    <row r="2" spans="1:9">
      <c r="A2" s="21">
        <v>45908</v>
      </c>
      <c r="B2" s="22">
        <v>82.97</v>
      </c>
      <c r="C2" s="12" t="s">
        <v>35</v>
      </c>
      <c r="D2" s="23" t="s">
        <v>36</v>
      </c>
      <c r="E2" s="22">
        <f>IFERROR(B2,0)</f>
        <v>82.97</v>
      </c>
      <c r="G2" s="24" t="s">
        <v>37</v>
      </c>
      <c r="H2" s="25"/>
      <c r="I2" s="26" t="s">
        <v>38</v>
      </c>
    </row>
    <row r="3" spans="1:9">
      <c r="A3" s="27"/>
      <c r="B3" s="28">
        <v>38.35</v>
      </c>
      <c r="C3" s="10" t="s">
        <v>39</v>
      </c>
      <c r="D3" s="29" t="s">
        <v>40</v>
      </c>
      <c r="E3" s="28">
        <f t="shared" ref="E3:E34" si="0">E2+IFERROR(B3,0)</f>
        <v>121.32</v>
      </c>
      <c r="G3" s="30"/>
      <c r="H3" s="30"/>
      <c r="I3" s="30"/>
    </row>
    <row r="4" spans="1:9">
      <c r="A4" s="23"/>
      <c r="B4" s="22">
        <v>10.97</v>
      </c>
      <c r="C4" s="12" t="s">
        <v>41</v>
      </c>
      <c r="D4" s="23" t="s">
        <v>36</v>
      </c>
      <c r="E4" s="22">
        <f t="shared" si="0"/>
        <v>132.29</v>
      </c>
      <c r="G4" s="6" t="s">
        <v>42</v>
      </c>
      <c r="H4" s="31" t="s">
        <v>43</v>
      </c>
      <c r="I4" s="31" t="s">
        <v>44</v>
      </c>
    </row>
    <row r="5" spans="1:9">
      <c r="A5" s="29"/>
      <c r="B5" s="28">
        <v>18</v>
      </c>
      <c r="C5" s="10" t="s">
        <v>45</v>
      </c>
      <c r="D5" s="29" t="s">
        <v>46</v>
      </c>
      <c r="E5" s="28">
        <f t="shared" si="0"/>
        <v>150.29</v>
      </c>
      <c r="G5" s="32" t="s">
        <v>9</v>
      </c>
      <c r="H5" s="33">
        <f>SUM(B$2:B$202)</f>
        <v>1788.0800000000002</v>
      </c>
      <c r="I5" s="34" t="str">
        <f ca="1">IFERROR((H5-INDIRECT("'"&amp;$H$2&amp;"'!H5"))/INDIRECT("'"&amp;$H$2&amp;"'!H5"),"")</f>
        <v/>
      </c>
    </row>
    <row r="6" spans="1:9">
      <c r="A6" s="21">
        <v>45910</v>
      </c>
      <c r="B6" s="22">
        <v>6.9</v>
      </c>
      <c r="C6" s="12" t="s">
        <v>47</v>
      </c>
      <c r="D6" s="23" t="s">
        <v>36</v>
      </c>
      <c r="E6" s="22">
        <f t="shared" si="0"/>
        <v>157.19</v>
      </c>
      <c r="G6" s="35" t="s">
        <v>10</v>
      </c>
      <c r="H6" s="36">
        <f>SUMIF(D$2:D$202,"생필품",B$2:B$202)</f>
        <v>674.26</v>
      </c>
      <c r="I6" s="37" t="str">
        <f ca="1">IFERROR((H6-INDIRECT("'"&amp;$H$2&amp;"'!H6"))/INDIRECT("'"&amp;$H$2&amp;"'!H6"),"")</f>
        <v/>
      </c>
    </row>
    <row r="7" spans="1:9">
      <c r="A7" s="29"/>
      <c r="B7" s="28">
        <v>15.99</v>
      </c>
      <c r="C7" s="16" t="s">
        <v>48</v>
      </c>
      <c r="D7" s="29" t="s">
        <v>36</v>
      </c>
      <c r="E7" s="28">
        <f t="shared" si="0"/>
        <v>173.18</v>
      </c>
      <c r="G7" s="38" t="s">
        <v>11</v>
      </c>
      <c r="H7" s="39">
        <f>SUMIF(D$2:D$202,"식재료",B$2:B$202)</f>
        <v>316.8</v>
      </c>
      <c r="I7" s="40" t="str">
        <f ca="1">IFERROR((H7-INDIRECT("'"&amp;$H$2&amp;"'!H7"))/INDIRECT("'"&amp;$H$2&amp;"'!H7"),"")</f>
        <v/>
      </c>
    </row>
    <row r="8" spans="1:9">
      <c r="A8" s="23"/>
      <c r="B8" s="22">
        <v>4.96</v>
      </c>
      <c r="C8" s="12" t="s">
        <v>49</v>
      </c>
      <c r="D8" s="23" t="s">
        <v>36</v>
      </c>
      <c r="E8" s="22">
        <f t="shared" si="0"/>
        <v>178.14000000000001</v>
      </c>
      <c r="G8" s="35" t="s">
        <v>12</v>
      </c>
      <c r="H8" s="36">
        <f>SUMIF(D$2:D$202,"보조제",B$2:B$202)</f>
        <v>53.47999999999999</v>
      </c>
      <c r="I8" s="37" t="str">
        <f ca="1">IFERROR((H8-INDIRECT("'"&amp;$H$2&amp;"'!H8"))/INDIRECT("'"&amp;$H$2&amp;"'!H8"),"")</f>
        <v/>
      </c>
    </row>
    <row r="9" spans="1:9">
      <c r="A9" s="29"/>
      <c r="B9" s="28">
        <v>11.94</v>
      </c>
      <c r="C9" s="10" t="s">
        <v>50</v>
      </c>
      <c r="D9" s="29" t="s">
        <v>36</v>
      </c>
      <c r="E9" s="28">
        <f t="shared" si="0"/>
        <v>190.08</v>
      </c>
      <c r="G9" s="38" t="s">
        <v>13</v>
      </c>
      <c r="H9" s="39">
        <f>SUMIF(D$2:D$202,"교통비",B$2:B$202)</f>
        <v>91.960000000000008</v>
      </c>
      <c r="I9" s="40" t="str">
        <f ca="1">IFERROR((H9-INDIRECT("'"&amp;$H$2&amp;"'!H9"))/INDIRECT("'"&amp;$H$2&amp;"'!H9"),"")</f>
        <v/>
      </c>
    </row>
    <row r="10" spans="1:9">
      <c r="A10" s="23"/>
      <c r="B10" s="22">
        <v>18.79</v>
      </c>
      <c r="C10" s="12" t="s">
        <v>51</v>
      </c>
      <c r="D10" s="23" t="s">
        <v>36</v>
      </c>
      <c r="E10" s="22">
        <f t="shared" si="0"/>
        <v>208.87</v>
      </c>
      <c r="G10" s="35" t="s">
        <v>14</v>
      </c>
      <c r="H10" s="36">
        <f>SUMIF(D$2:D$202,"외식",B$2:B$202)</f>
        <v>265.14</v>
      </c>
      <c r="I10" s="37" t="str">
        <f ca="1">IFERROR((H10-INDIRECT("'"&amp;$H$2&amp;"'!H10"))/INDIRECT("'"&amp;$H$2&amp;"'!H10"),"")</f>
        <v/>
      </c>
    </row>
    <row r="11" spans="1:9">
      <c r="A11" s="29"/>
      <c r="B11" s="28">
        <v>12.15</v>
      </c>
      <c r="C11" s="10" t="s">
        <v>52</v>
      </c>
      <c r="D11" s="29" t="s">
        <v>36</v>
      </c>
      <c r="E11" s="28">
        <f t="shared" si="0"/>
        <v>221.02</v>
      </c>
      <c r="G11" s="38" t="s">
        <v>15</v>
      </c>
      <c r="H11" s="39">
        <f>SUMIF(D$2:D$202,"사치 음식",B$2:B$202)</f>
        <v>0</v>
      </c>
      <c r="I11" s="40" t="str">
        <f ca="1">IFERROR((H11-INDIRECT("'"&amp;$H$2&amp;"'!H11"))/INDIRECT("'"&amp;$H$2&amp;"'!H11"),"")</f>
        <v/>
      </c>
    </row>
    <row r="12" spans="1:9">
      <c r="A12" s="23"/>
      <c r="B12" s="22">
        <v>15.99</v>
      </c>
      <c r="C12" s="12" t="s">
        <v>53</v>
      </c>
      <c r="D12" s="23" t="s">
        <v>54</v>
      </c>
      <c r="E12" s="22">
        <f t="shared" si="0"/>
        <v>237.01000000000002</v>
      </c>
      <c r="G12" s="35" t="s">
        <v>16</v>
      </c>
      <c r="H12" s="36">
        <f>SUMIF(D$2:D$202,"사치품",B$2:B$202)</f>
        <v>363.75</v>
      </c>
      <c r="I12" s="37" t="str">
        <f ca="1">IFERROR((H12-INDIRECT("'"&amp;$H$2&amp;"'!H12"))/INDIRECT("'"&amp;$H$2&amp;"'!H12"),"")</f>
        <v/>
      </c>
    </row>
    <row r="13" spans="1:9">
      <c r="A13" s="29"/>
      <c r="B13" s="28">
        <v>14.99</v>
      </c>
      <c r="C13" s="10" t="s">
        <v>55</v>
      </c>
      <c r="D13" s="29" t="s">
        <v>56</v>
      </c>
      <c r="E13" s="28">
        <f t="shared" si="0"/>
        <v>252.00000000000003</v>
      </c>
      <c r="G13" s="38" t="s">
        <v>17</v>
      </c>
      <c r="H13" s="39">
        <f>SUMIF(D$2:D$202,"여행",B$2:B$202)</f>
        <v>0</v>
      </c>
      <c r="I13" s="40" t="str">
        <f ca="1">IFERROR((H13-INDIRECT("'"&amp;$H$2&amp;"'!H13"))/INDIRECT("'"&amp;$H$2&amp;"'!H13"),"")</f>
        <v/>
      </c>
    </row>
    <row r="14" spans="1:9">
      <c r="A14" s="21">
        <v>45911</v>
      </c>
      <c r="B14" s="22">
        <v>8.9700000000000006</v>
      </c>
      <c r="C14" s="12" t="s">
        <v>57</v>
      </c>
      <c r="D14" s="23" t="s">
        <v>54</v>
      </c>
      <c r="E14" s="22">
        <f t="shared" si="0"/>
        <v>260.97000000000003</v>
      </c>
      <c r="G14" s="35" t="s">
        <v>18</v>
      </c>
      <c r="H14" s="36">
        <f>SUMIF(D$2:D$202,"자기개발비",B$2:B$202)</f>
        <v>0</v>
      </c>
      <c r="I14" s="37" t="str">
        <f ca="1">IFERROR((H14-INDIRECT("'"&amp;$H$2&amp;"'!H14"))/INDIRECT("'"&amp;$H$2&amp;"'!H14"),"")</f>
        <v/>
      </c>
    </row>
    <row r="15" spans="1:9">
      <c r="A15" s="29"/>
      <c r="B15" s="28">
        <v>11.99</v>
      </c>
      <c r="C15" s="10" t="s">
        <v>58</v>
      </c>
      <c r="D15" s="29" t="s">
        <v>36</v>
      </c>
      <c r="E15" s="28">
        <f t="shared" si="0"/>
        <v>272.96000000000004</v>
      </c>
      <c r="G15" s="38" t="s">
        <v>19</v>
      </c>
      <c r="H15" s="39">
        <f>H5-SUM(H6:H14)</f>
        <v>22.690000000000282</v>
      </c>
      <c r="I15" s="40" t="str">
        <f ca="1">IFERROR((H15-INDIRECT("'"&amp;$H$2&amp;"'!H15"))/INDIRECT("'"&amp;$H$2&amp;"'!H15"),"")</f>
        <v/>
      </c>
    </row>
    <row r="16" spans="1:9">
      <c r="A16" s="23"/>
      <c r="B16" s="22">
        <v>29.99</v>
      </c>
      <c r="C16" s="12" t="s">
        <v>59</v>
      </c>
      <c r="D16" s="23" t="s">
        <v>36</v>
      </c>
      <c r="E16" s="22">
        <f t="shared" si="0"/>
        <v>302.95000000000005</v>
      </c>
      <c r="G16" s="30"/>
      <c r="H16" s="30"/>
      <c r="I16" s="30"/>
    </row>
    <row r="17" spans="1:9">
      <c r="A17" s="29"/>
      <c r="B17" s="28">
        <v>35.619999999999997</v>
      </c>
      <c r="C17" s="10" t="s">
        <v>60</v>
      </c>
      <c r="D17" s="29" t="s">
        <v>61</v>
      </c>
      <c r="E17" s="28">
        <f t="shared" si="0"/>
        <v>338.57000000000005</v>
      </c>
      <c r="G17" s="3" t="s">
        <v>62</v>
      </c>
      <c r="H17" s="3"/>
      <c r="I17" s="3"/>
    </row>
    <row r="18" spans="1:9">
      <c r="A18" s="23"/>
      <c r="B18" s="22">
        <v>7.7</v>
      </c>
      <c r="C18" s="17" t="s">
        <v>63</v>
      </c>
      <c r="D18" s="23" t="s">
        <v>64</v>
      </c>
      <c r="E18" s="22">
        <f t="shared" si="0"/>
        <v>346.27000000000004</v>
      </c>
      <c r="G18" s="35" t="s">
        <v>21</v>
      </c>
      <c r="H18" s="36">
        <f>H7+H10+H11</f>
        <v>581.94000000000005</v>
      </c>
      <c r="I18" s="35"/>
    </row>
    <row r="19" spans="1:9">
      <c r="A19" s="29"/>
      <c r="B19" s="28">
        <v>16</v>
      </c>
      <c r="C19" s="10" t="s">
        <v>65</v>
      </c>
      <c r="D19" s="29" t="s">
        <v>40</v>
      </c>
      <c r="E19" s="28">
        <f t="shared" si="0"/>
        <v>362.27000000000004</v>
      </c>
      <c r="G19" s="41" t="s">
        <v>66</v>
      </c>
      <c r="H19" s="39">
        <f>IFERROR(H18/H23,"")</f>
        <v>18.77225806451613</v>
      </c>
      <c r="I19" s="42" t="s">
        <v>67</v>
      </c>
    </row>
    <row r="20" spans="1:9">
      <c r="A20" s="21">
        <v>45912</v>
      </c>
      <c r="B20" s="22">
        <v>10.5</v>
      </c>
      <c r="C20" s="12" t="s">
        <v>68</v>
      </c>
      <c r="D20" s="23" t="s">
        <v>36</v>
      </c>
      <c r="E20" s="22">
        <f t="shared" si="0"/>
        <v>372.77000000000004</v>
      </c>
      <c r="G20" s="43" t="s">
        <v>69</v>
      </c>
      <c r="H20" s="36">
        <f>IFERROR(H19/2.5,"")</f>
        <v>7.5089032258064519</v>
      </c>
      <c r="I20" s="43"/>
    </row>
    <row r="21" spans="1:9">
      <c r="A21" s="29"/>
      <c r="B21" s="28">
        <v>14.53</v>
      </c>
      <c r="C21" s="10" t="s">
        <v>70</v>
      </c>
      <c r="D21" s="29" t="s">
        <v>61</v>
      </c>
      <c r="E21" s="28">
        <f t="shared" si="0"/>
        <v>387.3</v>
      </c>
      <c r="G21" s="38" t="s">
        <v>71</v>
      </c>
      <c r="H21" s="44">
        <f>IFERROR(H10/H7,"")</f>
        <v>0.83693181818181805</v>
      </c>
      <c r="I21" s="42" t="s">
        <v>72</v>
      </c>
    </row>
    <row r="22" spans="1:9">
      <c r="A22" s="21">
        <v>45914</v>
      </c>
      <c r="B22" s="22">
        <v>22</v>
      </c>
      <c r="C22" s="12" t="s">
        <v>73</v>
      </c>
      <c r="D22" s="23" t="s">
        <v>74</v>
      </c>
      <c r="E22" s="22">
        <f t="shared" si="0"/>
        <v>409.3</v>
      </c>
      <c r="G22" s="30"/>
      <c r="H22" s="30"/>
      <c r="I22" s="30"/>
    </row>
    <row r="23" spans="1:9">
      <c r="A23" s="29"/>
      <c r="B23" s="28">
        <v>10.4</v>
      </c>
      <c r="C23" s="10" t="s">
        <v>75</v>
      </c>
      <c r="D23" s="29" t="s">
        <v>61</v>
      </c>
      <c r="E23" s="28">
        <f t="shared" si="0"/>
        <v>419.7</v>
      </c>
      <c r="G23" s="45" t="s">
        <v>76</v>
      </c>
      <c r="H23" s="46">
        <v>31</v>
      </c>
      <c r="I23" s="26" t="s">
        <v>77</v>
      </c>
    </row>
    <row r="24" spans="1:9">
      <c r="A24" s="21">
        <v>45916</v>
      </c>
      <c r="B24" s="22">
        <v>14.24</v>
      </c>
      <c r="C24" s="12" t="s">
        <v>78</v>
      </c>
      <c r="D24" s="23" t="s">
        <v>40</v>
      </c>
      <c r="E24" s="22">
        <f t="shared" si="0"/>
        <v>433.94</v>
      </c>
      <c r="G24" s="30"/>
      <c r="H24" s="30"/>
      <c r="I24" s="30"/>
    </row>
    <row r="25" spans="1:9">
      <c r="A25" s="29"/>
      <c r="B25" s="28">
        <v>14.24</v>
      </c>
      <c r="C25" s="10" t="s">
        <v>79</v>
      </c>
      <c r="D25" s="29" t="s">
        <v>40</v>
      </c>
      <c r="E25" s="28">
        <f t="shared" si="0"/>
        <v>448.18</v>
      </c>
      <c r="G25" s="3" t="s">
        <v>80</v>
      </c>
      <c r="H25" s="3"/>
      <c r="I25" s="3"/>
    </row>
    <row r="26" spans="1:9">
      <c r="A26" s="23"/>
      <c r="B26" s="22">
        <v>11.69</v>
      </c>
      <c r="C26" s="12" t="s">
        <v>81</v>
      </c>
      <c r="D26" s="23" t="s">
        <v>40</v>
      </c>
      <c r="E26" s="22">
        <f t="shared" si="0"/>
        <v>459.87</v>
      </c>
      <c r="G26" s="45" t="s">
        <v>82</v>
      </c>
      <c r="H26" s="47">
        <v>15</v>
      </c>
      <c r="I26" s="26" t="s">
        <v>83</v>
      </c>
    </row>
    <row r="27" spans="1:9">
      <c r="A27" s="29"/>
      <c r="B27" s="28">
        <v>32.49</v>
      </c>
      <c r="C27" s="10" t="s">
        <v>84</v>
      </c>
      <c r="D27" s="29" t="s">
        <v>40</v>
      </c>
      <c r="E27" s="28">
        <f t="shared" si="0"/>
        <v>492.36</v>
      </c>
      <c r="G27" s="35" t="s">
        <v>85</v>
      </c>
      <c r="H27" s="36">
        <f>H26/2.5</f>
        <v>6</v>
      </c>
      <c r="I27" s="43"/>
    </row>
    <row r="28" spans="1:9">
      <c r="A28" s="23"/>
      <c r="B28" s="22">
        <v>31.8</v>
      </c>
      <c r="C28" s="12" t="s">
        <v>86</v>
      </c>
      <c r="D28" s="23" t="s">
        <v>40</v>
      </c>
      <c r="E28" s="22">
        <f t="shared" si="0"/>
        <v>524.16</v>
      </c>
      <c r="G28" s="48" t="s">
        <v>87</v>
      </c>
      <c r="H28" s="25" t="s">
        <v>88</v>
      </c>
      <c r="I28" s="26" t="s">
        <v>83</v>
      </c>
    </row>
    <row r="29" spans="1:9">
      <c r="A29" s="29"/>
      <c r="B29" s="28">
        <v>18.989999999999998</v>
      </c>
      <c r="C29" s="16" t="s">
        <v>89</v>
      </c>
      <c r="D29" s="29" t="s">
        <v>46</v>
      </c>
      <c r="E29" s="28">
        <f t="shared" si="0"/>
        <v>543.15</v>
      </c>
      <c r="G29" s="30"/>
      <c r="H29" s="30"/>
      <c r="I29" s="30"/>
    </row>
    <row r="30" spans="1:9">
      <c r="A30" s="23"/>
      <c r="B30" s="22">
        <v>8.25</v>
      </c>
      <c r="C30" s="12" t="s">
        <v>90</v>
      </c>
      <c r="D30" s="23" t="s">
        <v>40</v>
      </c>
      <c r="E30" s="22">
        <f t="shared" si="0"/>
        <v>551.4</v>
      </c>
      <c r="G30" s="3" t="s">
        <v>91</v>
      </c>
      <c r="H30" s="3"/>
      <c r="I30" s="3"/>
    </row>
    <row r="31" spans="1:9">
      <c r="A31" s="29"/>
      <c r="B31" s="28">
        <v>7.49</v>
      </c>
      <c r="C31" s="10" t="s">
        <v>92</v>
      </c>
      <c r="D31" s="29" t="s">
        <v>36</v>
      </c>
      <c r="E31" s="28">
        <f t="shared" si="0"/>
        <v>558.89</v>
      </c>
      <c r="G31" s="45" t="s">
        <v>26</v>
      </c>
      <c r="H31" s="47">
        <v>15300</v>
      </c>
      <c r="I31" s="26" t="s">
        <v>83</v>
      </c>
    </row>
    <row r="32" spans="1:9">
      <c r="A32" s="23"/>
      <c r="B32" s="22">
        <v>13.49</v>
      </c>
      <c r="C32" s="12" t="s">
        <v>93</v>
      </c>
      <c r="D32" s="23" t="s">
        <v>40</v>
      </c>
      <c r="E32" s="22">
        <f t="shared" si="0"/>
        <v>572.38</v>
      </c>
      <c r="G32" s="35" t="s">
        <v>27</v>
      </c>
      <c r="H32" s="36">
        <f>AVERAGE(H5)</f>
        <v>1788.0800000000002</v>
      </c>
      <c r="I32" s="43"/>
    </row>
    <row r="33" spans="1:9">
      <c r="A33" s="29"/>
      <c r="B33" s="28">
        <v>4.9800000000000004</v>
      </c>
      <c r="C33" s="10" t="s">
        <v>94</v>
      </c>
      <c r="D33" s="29" t="s">
        <v>40</v>
      </c>
      <c r="E33" s="28">
        <f t="shared" si="0"/>
        <v>577.36</v>
      </c>
      <c r="G33" s="48" t="s">
        <v>95</v>
      </c>
      <c r="H33" s="49">
        <f>IFERROR(H31/H32,"")</f>
        <v>8.5566641313587759</v>
      </c>
      <c r="I33" s="48" t="s">
        <v>96</v>
      </c>
    </row>
    <row r="34" spans="1:9">
      <c r="A34" s="23"/>
      <c r="B34" s="22">
        <v>6.29</v>
      </c>
      <c r="C34" s="17" t="s">
        <v>97</v>
      </c>
      <c r="D34" s="23" t="s">
        <v>36</v>
      </c>
      <c r="E34" s="22">
        <f t="shared" si="0"/>
        <v>583.65</v>
      </c>
      <c r="G34" s="35" t="s">
        <v>98</v>
      </c>
      <c r="H34" s="50">
        <f ca="1">IFERROR(TODAY()+H33*30,"")</f>
        <v>46337.69992394076</v>
      </c>
      <c r="I34" s="43"/>
    </row>
    <row r="35" spans="1:9">
      <c r="A35" s="29"/>
      <c r="B35" s="28">
        <v>12</v>
      </c>
      <c r="C35" s="10" t="s">
        <v>99</v>
      </c>
      <c r="D35" s="29" t="s">
        <v>61</v>
      </c>
      <c r="E35" s="28">
        <f t="shared" ref="E35:E67" si="1">E34+IFERROR(B35,0)</f>
        <v>595.65</v>
      </c>
    </row>
    <row r="36" spans="1:9">
      <c r="A36" s="23"/>
      <c r="B36" s="22">
        <v>12.38</v>
      </c>
      <c r="C36" s="17" t="s">
        <v>100</v>
      </c>
      <c r="D36" s="23" t="s">
        <v>61</v>
      </c>
      <c r="E36" s="22">
        <f t="shared" si="1"/>
        <v>608.03</v>
      </c>
    </row>
    <row r="37" spans="1:9">
      <c r="A37" s="51">
        <v>45917</v>
      </c>
      <c r="B37" s="28">
        <v>40</v>
      </c>
      <c r="C37" s="10" t="s">
        <v>101</v>
      </c>
      <c r="D37" s="29" t="s">
        <v>54</v>
      </c>
      <c r="E37" s="28">
        <f t="shared" si="1"/>
        <v>648.03</v>
      </c>
      <c r="G37" s="60" t="s">
        <v>32</v>
      </c>
      <c r="H37" s="60" t="s">
        <v>300</v>
      </c>
    </row>
    <row r="38" spans="1:9">
      <c r="A38" s="23"/>
      <c r="B38" s="22">
        <v>19</v>
      </c>
      <c r="C38" s="12" t="s">
        <v>102</v>
      </c>
      <c r="D38" s="23" t="s">
        <v>61</v>
      </c>
      <c r="E38" s="22">
        <f t="shared" si="1"/>
        <v>667.03</v>
      </c>
      <c r="G38" s="60" t="s">
        <v>36</v>
      </c>
      <c r="H38" s="60">
        <f>H6</f>
        <v>674.26</v>
      </c>
    </row>
    <row r="39" spans="1:9">
      <c r="A39" s="29"/>
      <c r="B39" s="28">
        <v>8.43</v>
      </c>
      <c r="C39" s="10" t="s">
        <v>103</v>
      </c>
      <c r="D39" s="29" t="s">
        <v>61</v>
      </c>
      <c r="E39" s="28">
        <f t="shared" si="1"/>
        <v>675.45999999999992</v>
      </c>
      <c r="G39" s="60" t="s">
        <v>301</v>
      </c>
      <c r="H39" s="61">
        <f>H7+H10</f>
        <v>581.94000000000005</v>
      </c>
    </row>
    <row r="40" spans="1:9">
      <c r="A40" s="21">
        <v>45918</v>
      </c>
      <c r="B40" s="22">
        <v>10.99</v>
      </c>
      <c r="C40" s="12" t="s">
        <v>104</v>
      </c>
      <c r="D40" s="23" t="s">
        <v>40</v>
      </c>
      <c r="E40" s="22">
        <f t="shared" si="1"/>
        <v>686.44999999999993</v>
      </c>
      <c r="G40" s="60" t="s">
        <v>46</v>
      </c>
      <c r="H40" s="60">
        <f>H8</f>
        <v>53.47999999999999</v>
      </c>
    </row>
    <row r="41" spans="1:9">
      <c r="A41" s="29"/>
      <c r="B41" s="28">
        <v>5</v>
      </c>
      <c r="C41" s="10" t="s">
        <v>68</v>
      </c>
      <c r="D41" s="29" t="s">
        <v>36</v>
      </c>
      <c r="E41" s="28">
        <f t="shared" si="1"/>
        <v>691.44999999999993</v>
      </c>
      <c r="G41" s="60" t="s">
        <v>54</v>
      </c>
      <c r="H41" s="60">
        <f>H9</f>
        <v>91.960000000000008</v>
      </c>
    </row>
    <row r="42" spans="1:9">
      <c r="A42" s="21">
        <v>45919</v>
      </c>
      <c r="B42" s="22">
        <v>51.96</v>
      </c>
      <c r="C42" s="17" t="s">
        <v>105</v>
      </c>
      <c r="D42" s="23" t="s">
        <v>61</v>
      </c>
      <c r="E42" s="22">
        <f t="shared" si="1"/>
        <v>743.41</v>
      </c>
      <c r="G42" s="60" t="s">
        <v>74</v>
      </c>
      <c r="H42" s="60">
        <f>H12</f>
        <v>363.75</v>
      </c>
    </row>
    <row r="43" spans="1:9">
      <c r="A43" s="51">
        <v>45920</v>
      </c>
      <c r="B43" s="28">
        <v>6.54</v>
      </c>
      <c r="C43" s="10" t="s">
        <v>106</v>
      </c>
      <c r="D43" s="29" t="s">
        <v>61</v>
      </c>
      <c r="E43" s="28">
        <f t="shared" si="1"/>
        <v>749.94999999999993</v>
      </c>
      <c r="G43" s="60" t="s">
        <v>302</v>
      </c>
      <c r="H43" s="60">
        <f>H15</f>
        <v>22.690000000000282</v>
      </c>
    </row>
    <row r="44" spans="1:9">
      <c r="A44" s="23"/>
      <c r="B44" s="22">
        <v>27</v>
      </c>
      <c r="C44" s="12" t="s">
        <v>107</v>
      </c>
      <c r="D44" s="23" t="s">
        <v>54</v>
      </c>
      <c r="E44" s="22">
        <f t="shared" si="1"/>
        <v>776.94999999999993</v>
      </c>
      <c r="G44" s="60"/>
      <c r="H44" s="60"/>
    </row>
    <row r="45" spans="1:9">
      <c r="A45" s="51">
        <v>45921</v>
      </c>
      <c r="B45" s="28">
        <v>5.45</v>
      </c>
      <c r="C45" s="16" t="s">
        <v>108</v>
      </c>
      <c r="D45" s="29" t="s">
        <v>61</v>
      </c>
      <c r="E45" s="28">
        <f t="shared" si="1"/>
        <v>782.4</v>
      </c>
    </row>
    <row r="46" spans="1:9">
      <c r="A46" s="23"/>
      <c r="B46" s="22">
        <v>6.09</v>
      </c>
      <c r="C46" s="12" t="s">
        <v>109</v>
      </c>
      <c r="D46" s="23" t="s">
        <v>61</v>
      </c>
      <c r="E46" s="22">
        <f t="shared" si="1"/>
        <v>788.49</v>
      </c>
    </row>
    <row r="47" spans="1:9">
      <c r="A47" s="51">
        <v>45922</v>
      </c>
      <c r="B47" s="28">
        <v>22</v>
      </c>
      <c r="C47" s="10" t="s">
        <v>110</v>
      </c>
      <c r="D47" s="29" t="s">
        <v>74</v>
      </c>
      <c r="E47" s="28">
        <f t="shared" si="1"/>
        <v>810.49</v>
      </c>
    </row>
    <row r="48" spans="1:9">
      <c r="A48" s="23"/>
      <c r="B48" s="22">
        <v>3</v>
      </c>
      <c r="C48" s="12" t="s">
        <v>111</v>
      </c>
      <c r="D48" s="23" t="s">
        <v>61</v>
      </c>
      <c r="E48" s="22">
        <f t="shared" si="1"/>
        <v>813.49</v>
      </c>
    </row>
    <row r="49" spans="1:5">
      <c r="A49" s="29"/>
      <c r="B49" s="28">
        <v>368.04</v>
      </c>
      <c r="C49" s="10" t="s">
        <v>112</v>
      </c>
      <c r="D49" s="29" t="s">
        <v>36</v>
      </c>
      <c r="E49" s="28">
        <f t="shared" si="1"/>
        <v>1181.53</v>
      </c>
    </row>
    <row r="50" spans="1:5">
      <c r="A50" s="21">
        <v>45923</v>
      </c>
      <c r="B50" s="22">
        <v>14.2</v>
      </c>
      <c r="C50" s="17" t="s">
        <v>113</v>
      </c>
      <c r="D50" s="23" t="s">
        <v>61</v>
      </c>
      <c r="E50" s="22">
        <f t="shared" si="1"/>
        <v>1195.73</v>
      </c>
    </row>
    <row r="51" spans="1:5">
      <c r="A51" s="29"/>
      <c r="B51" s="28">
        <v>12.38</v>
      </c>
      <c r="C51" s="16" t="s">
        <v>100</v>
      </c>
      <c r="D51" s="29" t="s">
        <v>61</v>
      </c>
      <c r="E51" s="28">
        <f t="shared" si="1"/>
        <v>1208.1100000000001</v>
      </c>
    </row>
    <row r="52" spans="1:5">
      <c r="A52" s="21">
        <v>45924</v>
      </c>
      <c r="B52" s="22">
        <v>20.95</v>
      </c>
      <c r="C52" s="12" t="s">
        <v>114</v>
      </c>
      <c r="D52" s="23" t="s">
        <v>61</v>
      </c>
      <c r="E52" s="22">
        <f t="shared" si="1"/>
        <v>1229.0600000000002</v>
      </c>
    </row>
    <row r="53" spans="1:5">
      <c r="A53" s="29"/>
      <c r="B53" s="28">
        <v>9.06</v>
      </c>
      <c r="C53" s="10" t="s">
        <v>115</v>
      </c>
      <c r="D53" s="29" t="s">
        <v>61</v>
      </c>
      <c r="E53" s="28">
        <f t="shared" si="1"/>
        <v>1238.1200000000001</v>
      </c>
    </row>
    <row r="54" spans="1:5">
      <c r="A54" s="23"/>
      <c r="B54" s="22">
        <v>48.07</v>
      </c>
      <c r="C54" s="12" t="s">
        <v>116</v>
      </c>
      <c r="D54" s="23" t="s">
        <v>40</v>
      </c>
      <c r="E54" s="22">
        <f t="shared" si="1"/>
        <v>1286.19</v>
      </c>
    </row>
    <row r="55" spans="1:5">
      <c r="A55" s="51">
        <v>45925</v>
      </c>
      <c r="B55" s="28">
        <v>8.64</v>
      </c>
      <c r="C55" s="10" t="s">
        <v>117</v>
      </c>
      <c r="D55" s="29" t="s">
        <v>40</v>
      </c>
      <c r="E55" s="28">
        <f t="shared" si="1"/>
        <v>1294.8300000000002</v>
      </c>
    </row>
    <row r="56" spans="1:5">
      <c r="A56" s="21">
        <v>45926</v>
      </c>
      <c r="B56" s="22">
        <v>5</v>
      </c>
      <c r="C56" s="12" t="s">
        <v>68</v>
      </c>
      <c r="D56" s="23" t="s">
        <v>36</v>
      </c>
      <c r="E56" s="22">
        <f t="shared" si="1"/>
        <v>1299.8300000000002</v>
      </c>
    </row>
    <row r="57" spans="1:5">
      <c r="A57" s="29"/>
      <c r="B57" s="28">
        <v>38.299999999999997</v>
      </c>
      <c r="C57" s="10" t="s">
        <v>118</v>
      </c>
      <c r="D57" s="29" t="s">
        <v>40</v>
      </c>
      <c r="E57" s="28">
        <f t="shared" si="1"/>
        <v>1338.13</v>
      </c>
    </row>
    <row r="58" spans="1:5">
      <c r="A58" s="23"/>
      <c r="B58" s="22">
        <v>9.15</v>
      </c>
      <c r="C58" s="17" t="s">
        <v>119</v>
      </c>
      <c r="D58" s="23" t="s">
        <v>61</v>
      </c>
      <c r="E58" s="22">
        <f t="shared" si="1"/>
        <v>1347.2800000000002</v>
      </c>
    </row>
    <row r="59" spans="1:5">
      <c r="A59" s="29"/>
      <c r="B59" s="28">
        <v>34.21</v>
      </c>
      <c r="C59" s="10" t="s">
        <v>120</v>
      </c>
      <c r="D59" s="29" t="s">
        <v>74</v>
      </c>
      <c r="E59" s="28">
        <f t="shared" si="1"/>
        <v>1381.4900000000002</v>
      </c>
    </row>
    <row r="60" spans="1:5">
      <c r="A60" s="21">
        <v>45927</v>
      </c>
      <c r="B60" s="22">
        <v>285.54000000000002</v>
      </c>
      <c r="C60" s="12" t="s">
        <v>121</v>
      </c>
      <c r="D60" s="23" t="s">
        <v>74</v>
      </c>
      <c r="E60" s="22">
        <f t="shared" si="1"/>
        <v>1667.0300000000002</v>
      </c>
    </row>
    <row r="61" spans="1:5">
      <c r="A61" s="29"/>
      <c r="B61" s="28">
        <v>14</v>
      </c>
      <c r="C61" s="10" t="s">
        <v>122</v>
      </c>
      <c r="D61" s="29" t="s">
        <v>61</v>
      </c>
      <c r="E61" s="28">
        <f t="shared" si="1"/>
        <v>1681.0300000000002</v>
      </c>
    </row>
    <row r="62" spans="1:5">
      <c r="A62" s="23"/>
      <c r="B62" s="22">
        <v>16.489999999999998</v>
      </c>
      <c r="C62" s="12" t="s">
        <v>123</v>
      </c>
      <c r="D62" s="23" t="s">
        <v>46</v>
      </c>
      <c r="E62" s="22">
        <f t="shared" si="1"/>
        <v>1697.5200000000002</v>
      </c>
    </row>
    <row r="63" spans="1:5">
      <c r="A63" s="29"/>
      <c r="B63" s="28">
        <v>11.99</v>
      </c>
      <c r="C63" s="10" t="s">
        <v>124</v>
      </c>
      <c r="D63" s="29" t="s">
        <v>40</v>
      </c>
      <c r="E63" s="28">
        <f t="shared" si="1"/>
        <v>1709.5100000000002</v>
      </c>
    </row>
    <row r="64" spans="1:5">
      <c r="A64" s="21">
        <v>45929</v>
      </c>
      <c r="B64" s="22">
        <v>13.28</v>
      </c>
      <c r="C64" s="12" t="s">
        <v>125</v>
      </c>
      <c r="D64" s="23" t="s">
        <v>40</v>
      </c>
      <c r="E64" s="22">
        <f t="shared" si="1"/>
        <v>1722.7900000000002</v>
      </c>
    </row>
    <row r="65" spans="1:5">
      <c r="A65" s="29"/>
      <c r="B65" s="28">
        <v>43.09</v>
      </c>
      <c r="C65" s="10" t="s">
        <v>35</v>
      </c>
      <c r="D65" s="29" t="s">
        <v>36</v>
      </c>
      <c r="E65" s="28">
        <f t="shared" si="1"/>
        <v>1765.88</v>
      </c>
    </row>
    <row r="66" spans="1:5">
      <c r="A66" s="23"/>
      <c r="B66" s="22">
        <v>14.55</v>
      </c>
      <c r="C66" s="12" t="s">
        <v>126</v>
      </c>
      <c r="D66" s="23" t="s">
        <v>36</v>
      </c>
      <c r="E66" s="22">
        <f t="shared" si="1"/>
        <v>1780.43</v>
      </c>
    </row>
    <row r="67" spans="1:5">
      <c r="A67" s="29"/>
      <c r="B67" s="28">
        <v>7.65</v>
      </c>
      <c r="C67" s="10" t="s">
        <v>127</v>
      </c>
      <c r="D67" s="29" t="s">
        <v>36</v>
      </c>
      <c r="E67" s="28">
        <f t="shared" si="1"/>
        <v>1788.0800000000002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1"/>
  <sheetViews>
    <sheetView zoomScaleNormal="100" workbookViewId="0">
      <selection activeCell="T18" sqref="T18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128</v>
      </c>
      <c r="H1" s="4"/>
      <c r="I1" s="4"/>
    </row>
    <row r="2" spans="1:9">
      <c r="A2" s="21">
        <v>45931</v>
      </c>
      <c r="B2" s="22">
        <v>9.94</v>
      </c>
      <c r="C2" s="12" t="s">
        <v>125</v>
      </c>
      <c r="D2" s="23" t="s">
        <v>36</v>
      </c>
      <c r="E2" s="22">
        <f>IFERROR(B2,0)</f>
        <v>9.94</v>
      </c>
      <c r="G2" s="24" t="s">
        <v>37</v>
      </c>
      <c r="H2" s="25" t="s">
        <v>129</v>
      </c>
      <c r="I2" s="26" t="s">
        <v>38</v>
      </c>
    </row>
    <row r="3" spans="1:9">
      <c r="A3" s="29"/>
      <c r="B3" s="28">
        <v>18.989999999999998</v>
      </c>
      <c r="C3" s="16" t="s">
        <v>89</v>
      </c>
      <c r="D3" s="29" t="s">
        <v>46</v>
      </c>
      <c r="E3" s="28">
        <f t="shared" ref="E3:E34" si="0">E2+IFERROR(B3,0)</f>
        <v>28.93</v>
      </c>
      <c r="G3" s="30"/>
      <c r="H3" s="30"/>
      <c r="I3" s="30"/>
    </row>
    <row r="4" spans="1:9">
      <c r="A4" s="23"/>
      <c r="B4" s="22">
        <v>36.99</v>
      </c>
      <c r="C4" s="12" t="s">
        <v>130</v>
      </c>
      <c r="D4" s="23" t="s">
        <v>40</v>
      </c>
      <c r="E4" s="22">
        <f t="shared" si="0"/>
        <v>65.92</v>
      </c>
      <c r="G4" s="6" t="s">
        <v>42</v>
      </c>
      <c r="H4" s="31" t="s">
        <v>43</v>
      </c>
      <c r="I4" s="31" t="s">
        <v>44</v>
      </c>
    </row>
    <row r="5" spans="1:9">
      <c r="A5" s="51">
        <v>45932</v>
      </c>
      <c r="B5" s="28">
        <v>5</v>
      </c>
      <c r="C5" s="10" t="s">
        <v>68</v>
      </c>
      <c r="D5" s="29" t="s">
        <v>36</v>
      </c>
      <c r="E5" s="28">
        <f t="shared" si="0"/>
        <v>70.92</v>
      </c>
      <c r="G5" s="32" t="s">
        <v>9</v>
      </c>
      <c r="H5" s="33">
        <f>SUM(B$2:B$202)</f>
        <v>1212.2299999999998</v>
      </c>
      <c r="I5" s="34">
        <f ca="1">IFERROR((H5-INDIRECT("'"&amp;$H$2&amp;"'!H5"))/INDIRECT("'"&amp;$H$2&amp;"'!H5"),"")</f>
        <v>-0.32204934902241528</v>
      </c>
    </row>
    <row r="6" spans="1:9">
      <c r="A6" s="23"/>
      <c r="B6" s="22">
        <v>19.21</v>
      </c>
      <c r="C6" s="12" t="s">
        <v>115</v>
      </c>
      <c r="D6" s="23" t="s">
        <v>61</v>
      </c>
      <c r="E6" s="22">
        <f t="shared" si="0"/>
        <v>90.13</v>
      </c>
      <c r="G6" s="35" t="s">
        <v>10</v>
      </c>
      <c r="H6" s="36">
        <f>SUMIF(D$2:D$202,"생필품",B$2:B$202)</f>
        <v>114.69</v>
      </c>
      <c r="I6" s="37">
        <f ca="1">IFERROR((H6-INDIRECT("'"&amp;$H$2&amp;"'!H6"))/INDIRECT("'"&amp;$H$2&amp;"'!H6"),"")</f>
        <v>-0.8299024115326431</v>
      </c>
    </row>
    <row r="7" spans="1:9">
      <c r="A7" s="29"/>
      <c r="B7" s="28">
        <v>9.99</v>
      </c>
      <c r="C7" s="10" t="s">
        <v>131</v>
      </c>
      <c r="D7" s="29" t="s">
        <v>40</v>
      </c>
      <c r="E7" s="28">
        <f t="shared" si="0"/>
        <v>100.11999999999999</v>
      </c>
      <c r="G7" s="38" t="s">
        <v>11</v>
      </c>
      <c r="H7" s="39">
        <f>SUMIF(D$2:D$202,"식재료",B$2:B$202)</f>
        <v>228.20000000000002</v>
      </c>
      <c r="I7" s="40">
        <f ca="1">IFERROR((H7-INDIRECT("'"&amp;$H$2&amp;"'!H7"))/INDIRECT("'"&amp;$H$2&amp;"'!H7"),"")</f>
        <v>-0.27967171717171713</v>
      </c>
    </row>
    <row r="8" spans="1:9">
      <c r="A8" s="21">
        <v>45933</v>
      </c>
      <c r="B8" s="22">
        <v>9.15</v>
      </c>
      <c r="C8" s="17" t="s">
        <v>132</v>
      </c>
      <c r="D8" s="23" t="s">
        <v>61</v>
      </c>
      <c r="E8" s="22">
        <f t="shared" si="0"/>
        <v>109.27</v>
      </c>
      <c r="G8" s="35" t="s">
        <v>12</v>
      </c>
      <c r="H8" s="36">
        <f>SUMIF(D$2:D$202,"보조제",B$2:B$202)</f>
        <v>74.949999999999989</v>
      </c>
      <c r="I8" s="37">
        <f ca="1">IFERROR((H8-INDIRECT("'"&amp;$H$2&amp;"'!H8"))/INDIRECT("'"&amp;$H$2&amp;"'!H8"),"")</f>
        <v>0.40145848915482429</v>
      </c>
    </row>
    <row r="9" spans="1:9">
      <c r="A9" s="51">
        <v>45934</v>
      </c>
      <c r="B9" s="28">
        <v>12.56</v>
      </c>
      <c r="C9" s="16" t="s">
        <v>133</v>
      </c>
      <c r="D9" s="29" t="s">
        <v>61</v>
      </c>
      <c r="E9" s="28">
        <f t="shared" si="0"/>
        <v>121.83</v>
      </c>
      <c r="G9" s="38" t="s">
        <v>13</v>
      </c>
      <c r="H9" s="39">
        <f>SUMIF(D$2:D$202,"교통비",B$2:B$202)</f>
        <v>56.42</v>
      </c>
      <c r="I9" s="40">
        <f ca="1">IFERROR((H9-INDIRECT("'"&amp;$H$2&amp;"'!H9"))/INDIRECT("'"&amp;$H$2&amp;"'!H9"),"")</f>
        <v>-0.38647237929534584</v>
      </c>
    </row>
    <row r="10" spans="1:9">
      <c r="A10" s="23"/>
      <c r="B10" s="22">
        <v>5.32</v>
      </c>
      <c r="C10" s="17" t="s">
        <v>134</v>
      </c>
      <c r="D10" s="23" t="s">
        <v>61</v>
      </c>
      <c r="E10" s="22">
        <f t="shared" si="0"/>
        <v>127.15</v>
      </c>
      <c r="G10" s="35" t="s">
        <v>14</v>
      </c>
      <c r="H10" s="36">
        <f>SUMIF(D$2:D$202,"외식",B$2:B$202)</f>
        <v>330.34000000000003</v>
      </c>
      <c r="I10" s="37">
        <f ca="1">IFERROR((H10-INDIRECT("'"&amp;$H$2&amp;"'!H10"))/INDIRECT("'"&amp;$H$2&amp;"'!H10"),"")</f>
        <v>0.24590782228256788</v>
      </c>
    </row>
    <row r="11" spans="1:9">
      <c r="A11" s="29"/>
      <c r="B11" s="28">
        <v>55.31</v>
      </c>
      <c r="C11" s="10" t="s">
        <v>65</v>
      </c>
      <c r="D11" s="29" t="s">
        <v>40</v>
      </c>
      <c r="E11" s="28">
        <f t="shared" si="0"/>
        <v>182.46</v>
      </c>
      <c r="G11" s="38" t="s">
        <v>15</v>
      </c>
      <c r="H11" s="39">
        <f>SUMIF(D$2:D$202,"사치 음식",B$2:B$202)</f>
        <v>0</v>
      </c>
      <c r="I11" s="40" t="str">
        <f ca="1">IFERROR((H11-INDIRECT("'"&amp;$H$2&amp;"'!H11"))/INDIRECT("'"&amp;$H$2&amp;"'!H11"),"")</f>
        <v/>
      </c>
    </row>
    <row r="12" spans="1:9">
      <c r="A12" s="21">
        <v>45935</v>
      </c>
      <c r="B12" s="22">
        <v>13.08</v>
      </c>
      <c r="C12" s="17" t="s">
        <v>135</v>
      </c>
      <c r="D12" s="23" t="s">
        <v>61</v>
      </c>
      <c r="E12" s="22">
        <f t="shared" si="0"/>
        <v>195.54000000000002</v>
      </c>
      <c r="G12" s="35" t="s">
        <v>16</v>
      </c>
      <c r="H12" s="36">
        <f>SUMIF(D$2:D$202,"사치품",B$2:B$202)</f>
        <v>382.63</v>
      </c>
      <c r="I12" s="37">
        <f ca="1">IFERROR((H12-INDIRECT("'"&amp;$H$2&amp;"'!H12"))/INDIRECT("'"&amp;$H$2&amp;"'!H12"),"")</f>
        <v>5.1903780068728513E-2</v>
      </c>
    </row>
    <row r="13" spans="1:9">
      <c r="A13" s="51">
        <v>45936</v>
      </c>
      <c r="B13" s="28">
        <v>2.4900000000000002</v>
      </c>
      <c r="C13" s="10" t="s">
        <v>136</v>
      </c>
      <c r="D13" s="29" t="s">
        <v>61</v>
      </c>
      <c r="E13" s="28">
        <f t="shared" si="0"/>
        <v>198.03000000000003</v>
      </c>
      <c r="G13" s="38" t="s">
        <v>17</v>
      </c>
      <c r="H13" s="39">
        <f>SUMIF(D$2:D$202,"여행",B$2:B$202)</f>
        <v>0</v>
      </c>
      <c r="I13" s="40" t="str">
        <f ca="1">IFERROR((H13-INDIRECT("'"&amp;$H$2&amp;"'!H13"))/INDIRECT("'"&amp;$H$2&amp;"'!H13"),"")</f>
        <v/>
      </c>
    </row>
    <row r="14" spans="1:9">
      <c r="A14" s="21">
        <v>45937</v>
      </c>
      <c r="B14" s="22">
        <v>16</v>
      </c>
      <c r="C14" s="12" t="s">
        <v>137</v>
      </c>
      <c r="D14" s="23" t="s">
        <v>64</v>
      </c>
      <c r="E14" s="22">
        <f t="shared" si="0"/>
        <v>214.03000000000003</v>
      </c>
      <c r="G14" s="35" t="s">
        <v>18</v>
      </c>
      <c r="H14" s="36">
        <f>SUMIF(D$2:D$202,"자기개발비",B$2:B$202)</f>
        <v>0</v>
      </c>
      <c r="I14" s="37" t="str">
        <f ca="1">IFERROR((H14-INDIRECT("'"&amp;$H$2&amp;"'!H14"))/INDIRECT("'"&amp;$H$2&amp;"'!H14"),"")</f>
        <v/>
      </c>
    </row>
    <row r="15" spans="1:9">
      <c r="A15" s="29"/>
      <c r="B15" s="28">
        <v>21</v>
      </c>
      <c r="C15" s="10" t="s">
        <v>138</v>
      </c>
      <c r="D15" s="29" t="s">
        <v>36</v>
      </c>
      <c r="E15" s="28">
        <f t="shared" si="0"/>
        <v>235.03000000000003</v>
      </c>
      <c r="G15" s="38" t="s">
        <v>19</v>
      </c>
      <c r="H15" s="39">
        <f>H5-SUM(H6:H14)</f>
        <v>24.999999999999773</v>
      </c>
      <c r="I15" s="40">
        <f ca="1">IFERROR((H15-INDIRECT("'"&amp;$H$2&amp;"'!H15"))/INDIRECT("'"&amp;$H$2&amp;"'!H15"),"")</f>
        <v>0.1018069634199851</v>
      </c>
    </row>
    <row r="16" spans="1:9">
      <c r="A16" s="21">
        <v>45939</v>
      </c>
      <c r="B16" s="22">
        <v>9</v>
      </c>
      <c r="C16" s="12" t="s">
        <v>139</v>
      </c>
      <c r="D16" s="23" t="s">
        <v>64</v>
      </c>
      <c r="E16" s="22">
        <f t="shared" si="0"/>
        <v>244.03000000000003</v>
      </c>
      <c r="G16" s="30"/>
      <c r="H16" s="30"/>
      <c r="I16" s="30"/>
    </row>
    <row r="17" spans="1:9">
      <c r="A17" s="29"/>
      <c r="B17" s="28">
        <v>2.4900000000000002</v>
      </c>
      <c r="C17" s="10" t="s">
        <v>136</v>
      </c>
      <c r="D17" s="29" t="s">
        <v>61</v>
      </c>
      <c r="E17" s="28">
        <f t="shared" si="0"/>
        <v>246.52000000000004</v>
      </c>
      <c r="G17" s="3" t="s">
        <v>62</v>
      </c>
      <c r="H17" s="3"/>
      <c r="I17" s="3"/>
    </row>
    <row r="18" spans="1:9">
      <c r="A18" s="23"/>
      <c r="B18" s="22">
        <v>232.95</v>
      </c>
      <c r="C18" s="12" t="s">
        <v>140</v>
      </c>
      <c r="D18" s="23" t="s">
        <v>74</v>
      </c>
      <c r="E18" s="22">
        <f t="shared" si="0"/>
        <v>479.47</v>
      </c>
      <c r="G18" s="35" t="s">
        <v>21</v>
      </c>
      <c r="H18" s="36">
        <f>H7+H10+H11</f>
        <v>558.54000000000008</v>
      </c>
      <c r="I18" s="43"/>
    </row>
    <row r="19" spans="1:9">
      <c r="A19" s="51">
        <v>45940</v>
      </c>
      <c r="B19" s="28">
        <v>20.46</v>
      </c>
      <c r="C19" s="10" t="s">
        <v>141</v>
      </c>
      <c r="D19" s="29" t="s">
        <v>61</v>
      </c>
      <c r="E19" s="28">
        <f t="shared" si="0"/>
        <v>499.93</v>
      </c>
      <c r="G19" s="41" t="s">
        <v>66</v>
      </c>
      <c r="H19" s="39">
        <f>IFERROR(H18/H23,"")</f>
        <v>18.017419354838712</v>
      </c>
      <c r="I19" s="42" t="s">
        <v>67</v>
      </c>
    </row>
    <row r="20" spans="1:9">
      <c r="A20" s="23"/>
      <c r="B20" s="22">
        <v>6.09</v>
      </c>
      <c r="C20" s="12" t="s">
        <v>142</v>
      </c>
      <c r="D20" s="23" t="s">
        <v>61</v>
      </c>
      <c r="E20" s="22">
        <f t="shared" si="0"/>
        <v>506.02</v>
      </c>
      <c r="G20" s="43" t="s">
        <v>69</v>
      </c>
      <c r="H20" s="36">
        <f>IFERROR(H19/2.5,"")</f>
        <v>7.2069677419354843</v>
      </c>
      <c r="I20" s="43"/>
    </row>
    <row r="21" spans="1:9">
      <c r="A21" s="51">
        <v>45941</v>
      </c>
      <c r="B21" s="28">
        <v>36.799999999999997</v>
      </c>
      <c r="C21" s="10" t="s">
        <v>143</v>
      </c>
      <c r="D21" s="29" t="s">
        <v>36</v>
      </c>
      <c r="E21" s="28">
        <f t="shared" si="0"/>
        <v>542.81999999999994</v>
      </c>
      <c r="G21" s="38" t="s">
        <v>71</v>
      </c>
      <c r="H21" s="44">
        <f>IFERROR(H10/H7,"")</f>
        <v>1.447589833479404</v>
      </c>
      <c r="I21" s="42" t="s">
        <v>72</v>
      </c>
    </row>
    <row r="22" spans="1:9">
      <c r="A22" s="23"/>
      <c r="B22" s="22">
        <v>14.79</v>
      </c>
      <c r="C22" s="12" t="s">
        <v>144</v>
      </c>
      <c r="D22" s="23" t="s">
        <v>61</v>
      </c>
      <c r="E22" s="22">
        <f t="shared" si="0"/>
        <v>557.6099999999999</v>
      </c>
      <c r="G22" s="30"/>
      <c r="H22" s="30"/>
      <c r="I22" s="30"/>
    </row>
    <row r="23" spans="1:9">
      <c r="A23" s="29"/>
      <c r="B23" s="28">
        <v>17.100000000000001</v>
      </c>
      <c r="C23" s="10" t="s">
        <v>145</v>
      </c>
      <c r="D23" s="29" t="s">
        <v>54</v>
      </c>
      <c r="E23" s="28">
        <f t="shared" si="0"/>
        <v>574.70999999999992</v>
      </c>
      <c r="G23" s="45" t="s">
        <v>76</v>
      </c>
      <c r="H23" s="46">
        <v>31</v>
      </c>
      <c r="I23" s="26" t="s">
        <v>77</v>
      </c>
    </row>
    <row r="24" spans="1:9">
      <c r="A24" s="23"/>
      <c r="B24" s="22">
        <v>5</v>
      </c>
      <c r="C24" s="12" t="s">
        <v>68</v>
      </c>
      <c r="D24" s="23" t="s">
        <v>36</v>
      </c>
      <c r="E24" s="22">
        <f t="shared" si="0"/>
        <v>579.70999999999992</v>
      </c>
      <c r="G24" s="30"/>
      <c r="H24" s="30"/>
      <c r="I24" s="30"/>
    </row>
    <row r="25" spans="1:9">
      <c r="A25" s="51">
        <v>45942</v>
      </c>
      <c r="B25" s="28">
        <v>4</v>
      </c>
      <c r="C25" s="10" t="s">
        <v>136</v>
      </c>
      <c r="D25" s="29" t="s">
        <v>61</v>
      </c>
      <c r="E25" s="28">
        <f t="shared" si="0"/>
        <v>583.70999999999992</v>
      </c>
      <c r="G25" s="3" t="s">
        <v>80</v>
      </c>
      <c r="H25" s="3"/>
      <c r="I25" s="3"/>
    </row>
    <row r="26" spans="1:9">
      <c r="A26" s="23"/>
      <c r="B26" s="22">
        <v>19.77</v>
      </c>
      <c r="C26" s="12" t="s">
        <v>146</v>
      </c>
      <c r="D26" s="23" t="s">
        <v>40</v>
      </c>
      <c r="E26" s="22">
        <f t="shared" si="0"/>
        <v>603.4799999999999</v>
      </c>
      <c r="G26" s="45" t="s">
        <v>82</v>
      </c>
      <c r="H26" s="47">
        <v>15</v>
      </c>
      <c r="I26" s="26" t="s">
        <v>83</v>
      </c>
    </row>
    <row r="27" spans="1:9">
      <c r="A27" s="29"/>
      <c r="B27" s="28">
        <v>29.5</v>
      </c>
      <c r="C27" s="10" t="s">
        <v>147</v>
      </c>
      <c r="D27" s="29" t="s">
        <v>61</v>
      </c>
      <c r="E27" s="28">
        <f t="shared" si="0"/>
        <v>632.9799999999999</v>
      </c>
      <c r="G27" s="35" t="s">
        <v>85</v>
      </c>
      <c r="H27" s="36">
        <f>H26/2.5</f>
        <v>6</v>
      </c>
      <c r="I27" s="43"/>
    </row>
    <row r="28" spans="1:9">
      <c r="A28" s="23"/>
      <c r="B28" s="22">
        <v>10</v>
      </c>
      <c r="C28" s="12" t="s">
        <v>148</v>
      </c>
      <c r="D28" s="23" t="s">
        <v>74</v>
      </c>
      <c r="E28" s="22">
        <f t="shared" si="0"/>
        <v>642.9799999999999</v>
      </c>
      <c r="G28" s="48" t="s">
        <v>87</v>
      </c>
      <c r="H28" s="25" t="s">
        <v>88</v>
      </c>
      <c r="I28" s="26" t="s">
        <v>83</v>
      </c>
    </row>
    <row r="29" spans="1:9">
      <c r="A29" s="51">
        <v>45943</v>
      </c>
      <c r="B29" s="28">
        <v>2.6</v>
      </c>
      <c r="C29" s="10" t="s">
        <v>136</v>
      </c>
      <c r="D29" s="29" t="s">
        <v>61</v>
      </c>
      <c r="E29" s="28">
        <f t="shared" si="0"/>
        <v>645.57999999999993</v>
      </c>
      <c r="G29" s="30"/>
      <c r="H29" s="30"/>
      <c r="I29" s="30"/>
    </row>
    <row r="30" spans="1:9">
      <c r="A30" s="23"/>
      <c r="B30" s="22">
        <v>6.99</v>
      </c>
      <c r="C30" s="12" t="s">
        <v>99</v>
      </c>
      <c r="D30" s="23" t="s">
        <v>61</v>
      </c>
      <c r="E30" s="22">
        <f t="shared" si="0"/>
        <v>652.56999999999994</v>
      </c>
      <c r="G30" s="3" t="s">
        <v>91</v>
      </c>
      <c r="H30" s="3"/>
      <c r="I30" s="3"/>
    </row>
    <row r="31" spans="1:9">
      <c r="A31" s="51">
        <v>45944</v>
      </c>
      <c r="B31" s="28">
        <v>11.59</v>
      </c>
      <c r="C31" s="10" t="s">
        <v>149</v>
      </c>
      <c r="D31" s="29" t="s">
        <v>46</v>
      </c>
      <c r="E31" s="28">
        <f t="shared" si="0"/>
        <v>664.16</v>
      </c>
      <c r="G31" s="45" t="s">
        <v>26</v>
      </c>
      <c r="H31" s="47">
        <f>'2025년 9월'!H31-'2025년 9월'!H5</f>
        <v>13511.92</v>
      </c>
      <c r="I31" s="26" t="s">
        <v>83</v>
      </c>
    </row>
    <row r="32" spans="1:9">
      <c r="A32" s="23"/>
      <c r="B32" s="22">
        <v>3.47</v>
      </c>
      <c r="C32" s="12" t="s">
        <v>150</v>
      </c>
      <c r="D32" s="23" t="s">
        <v>46</v>
      </c>
      <c r="E32" s="22">
        <f t="shared" si="0"/>
        <v>667.63</v>
      </c>
      <c r="G32" s="35" t="s">
        <v>27</v>
      </c>
      <c r="H32" s="36">
        <f>AVERAGE('2025년 9월'!H5,H5)</f>
        <v>1500.155</v>
      </c>
      <c r="I32" s="43"/>
    </row>
    <row r="33" spans="1:9">
      <c r="A33" s="51">
        <v>45945</v>
      </c>
      <c r="B33" s="28">
        <v>13.5</v>
      </c>
      <c r="C33" s="10" t="s">
        <v>151</v>
      </c>
      <c r="D33" s="29" t="s">
        <v>61</v>
      </c>
      <c r="E33" s="28">
        <f t="shared" si="0"/>
        <v>681.13</v>
      </c>
      <c r="G33" s="48" t="s">
        <v>95</v>
      </c>
      <c r="H33" s="49">
        <f>IFERROR(H31/H32,"")</f>
        <v>9.007015941686026</v>
      </c>
      <c r="I33" s="48" t="s">
        <v>96</v>
      </c>
    </row>
    <row r="34" spans="1:9">
      <c r="A34" s="21">
        <v>45948</v>
      </c>
      <c r="B34" s="22">
        <v>15.72</v>
      </c>
      <c r="C34" s="12" t="s">
        <v>110</v>
      </c>
      <c r="D34" s="23" t="s">
        <v>74</v>
      </c>
      <c r="E34" s="22">
        <f t="shared" si="0"/>
        <v>696.85</v>
      </c>
      <c r="G34" s="35" t="s">
        <v>98</v>
      </c>
      <c r="H34" s="50">
        <f ca="1">IFERROR(TODAY()+H33*30,"")</f>
        <v>46351.210478250578</v>
      </c>
      <c r="I34" s="43"/>
    </row>
    <row r="35" spans="1:9">
      <c r="A35" s="29"/>
      <c r="B35" s="28">
        <v>14.01</v>
      </c>
      <c r="C35" s="10" t="s">
        <v>152</v>
      </c>
      <c r="D35" s="29" t="s">
        <v>61</v>
      </c>
      <c r="E35" s="28">
        <f t="shared" ref="E35:E61" si="1">E34+IFERROR(B35,0)</f>
        <v>710.86</v>
      </c>
    </row>
    <row r="36" spans="1:9">
      <c r="A36" s="21">
        <v>45949</v>
      </c>
      <c r="B36" s="22">
        <v>9.08</v>
      </c>
      <c r="C36" s="12" t="s">
        <v>151</v>
      </c>
      <c r="D36" s="23" t="s">
        <v>61</v>
      </c>
      <c r="E36" s="22">
        <f t="shared" si="1"/>
        <v>719.94</v>
      </c>
    </row>
    <row r="37" spans="1:9">
      <c r="A37" s="29"/>
      <c r="B37" s="28">
        <v>62.18</v>
      </c>
      <c r="C37" s="10" t="s">
        <v>153</v>
      </c>
      <c r="D37" s="29" t="s">
        <v>40</v>
      </c>
      <c r="E37" s="28">
        <f t="shared" si="1"/>
        <v>782.12</v>
      </c>
      <c r="G37" s="60" t="s">
        <v>32</v>
      </c>
      <c r="H37" s="60" t="s">
        <v>300</v>
      </c>
    </row>
    <row r="38" spans="1:9">
      <c r="A38" s="21">
        <v>45950</v>
      </c>
      <c r="B38" s="22">
        <v>31</v>
      </c>
      <c r="C38" s="17" t="s">
        <v>154</v>
      </c>
      <c r="D38" s="23" t="s">
        <v>74</v>
      </c>
      <c r="E38" s="22">
        <f t="shared" si="1"/>
        <v>813.12</v>
      </c>
      <c r="G38" s="60" t="s">
        <v>36</v>
      </c>
      <c r="H38" s="60">
        <f>H6</f>
        <v>114.69</v>
      </c>
    </row>
    <row r="39" spans="1:9">
      <c r="A39" s="29"/>
      <c r="B39" s="28">
        <v>5</v>
      </c>
      <c r="C39" s="10" t="s">
        <v>68</v>
      </c>
      <c r="D39" s="29" t="s">
        <v>36</v>
      </c>
      <c r="E39" s="28">
        <f t="shared" si="1"/>
        <v>818.12</v>
      </c>
      <c r="G39" s="60" t="s">
        <v>301</v>
      </c>
      <c r="H39" s="61">
        <f>H7+H10</f>
        <v>558.54000000000008</v>
      </c>
    </row>
    <row r="40" spans="1:9">
      <c r="A40" s="23"/>
      <c r="B40" s="22">
        <v>11.31</v>
      </c>
      <c r="C40" s="17" t="s">
        <v>155</v>
      </c>
      <c r="D40" s="23" t="s">
        <v>61</v>
      </c>
      <c r="E40" s="22">
        <f t="shared" si="1"/>
        <v>829.43</v>
      </c>
      <c r="G40" s="60" t="s">
        <v>46</v>
      </c>
      <c r="H40" s="60">
        <f>H8</f>
        <v>74.949999999999989</v>
      </c>
    </row>
    <row r="41" spans="1:9">
      <c r="A41" s="51">
        <v>45951</v>
      </c>
      <c r="B41" s="28">
        <v>10</v>
      </c>
      <c r="C41" s="10" t="s">
        <v>136</v>
      </c>
      <c r="D41" s="29" t="s">
        <v>46</v>
      </c>
      <c r="E41" s="28">
        <f t="shared" si="1"/>
        <v>839.43</v>
      </c>
      <c r="G41" s="60" t="s">
        <v>54</v>
      </c>
      <c r="H41" s="60">
        <f>H9</f>
        <v>56.42</v>
      </c>
    </row>
    <row r="42" spans="1:9">
      <c r="A42" s="21">
        <v>45952</v>
      </c>
      <c r="B42" s="22">
        <v>7.08</v>
      </c>
      <c r="C42" s="12" t="s">
        <v>156</v>
      </c>
      <c r="D42" s="23" t="s">
        <v>46</v>
      </c>
      <c r="E42" s="22">
        <f t="shared" si="1"/>
        <v>846.51</v>
      </c>
      <c r="G42" s="60" t="s">
        <v>74</v>
      </c>
      <c r="H42" s="60">
        <f>H12</f>
        <v>382.63</v>
      </c>
    </row>
    <row r="43" spans="1:9">
      <c r="A43" s="29"/>
      <c r="B43" s="28">
        <v>5.35</v>
      </c>
      <c r="C43" s="10" t="s">
        <v>157</v>
      </c>
      <c r="D43" s="29" t="s">
        <v>61</v>
      </c>
      <c r="E43" s="28">
        <f t="shared" si="1"/>
        <v>851.86</v>
      </c>
      <c r="G43" s="60" t="s">
        <v>302</v>
      </c>
      <c r="H43" s="60">
        <f>H15</f>
        <v>24.999999999999773</v>
      </c>
    </row>
    <row r="44" spans="1:9">
      <c r="A44" s="21">
        <v>45953</v>
      </c>
      <c r="B44" s="22">
        <v>11.31</v>
      </c>
      <c r="C44" s="17" t="s">
        <v>155</v>
      </c>
      <c r="D44" s="23" t="s">
        <v>61</v>
      </c>
      <c r="E44" s="22">
        <f t="shared" si="1"/>
        <v>863.17</v>
      </c>
    </row>
    <row r="45" spans="1:9">
      <c r="A45" s="29"/>
      <c r="B45" s="28">
        <v>17.72</v>
      </c>
      <c r="C45" s="10" t="s">
        <v>156</v>
      </c>
      <c r="D45" s="29" t="s">
        <v>46</v>
      </c>
      <c r="E45" s="28">
        <f t="shared" si="1"/>
        <v>880.89</v>
      </c>
    </row>
    <row r="46" spans="1:9">
      <c r="A46" s="23"/>
      <c r="B46" s="22">
        <v>8.2100000000000009</v>
      </c>
      <c r="C46" s="12" t="s">
        <v>158</v>
      </c>
      <c r="D46" s="23" t="s">
        <v>74</v>
      </c>
      <c r="E46" s="22">
        <f t="shared" si="1"/>
        <v>889.1</v>
      </c>
    </row>
    <row r="47" spans="1:9">
      <c r="A47" s="29"/>
      <c r="B47" s="28">
        <v>26.95</v>
      </c>
      <c r="C47" s="10" t="s">
        <v>159</v>
      </c>
      <c r="D47" s="29" t="s">
        <v>36</v>
      </c>
      <c r="E47" s="28">
        <f t="shared" si="1"/>
        <v>916.05000000000007</v>
      </c>
    </row>
    <row r="48" spans="1:9">
      <c r="A48" s="21">
        <v>45954</v>
      </c>
      <c r="B48" s="22">
        <v>9.99</v>
      </c>
      <c r="C48" s="12" t="s">
        <v>160</v>
      </c>
      <c r="D48" s="23" t="s">
        <v>61</v>
      </c>
      <c r="E48" s="22">
        <f t="shared" si="1"/>
        <v>926.04000000000008</v>
      </c>
    </row>
    <row r="49" spans="1:5">
      <c r="A49" s="51">
        <v>45957</v>
      </c>
      <c r="B49" s="28">
        <v>20.47</v>
      </c>
      <c r="C49" s="16" t="s">
        <v>161</v>
      </c>
      <c r="D49" s="29" t="s">
        <v>61</v>
      </c>
      <c r="E49" s="28">
        <f t="shared" si="1"/>
        <v>946.5100000000001</v>
      </c>
    </row>
    <row r="50" spans="1:5">
      <c r="A50" s="23"/>
      <c r="B50" s="22">
        <v>9.99</v>
      </c>
      <c r="C50" s="12" t="s">
        <v>162</v>
      </c>
      <c r="D50" s="23" t="s">
        <v>61</v>
      </c>
      <c r="E50" s="22">
        <f t="shared" si="1"/>
        <v>956.50000000000011</v>
      </c>
    </row>
    <row r="51" spans="1:5">
      <c r="A51" s="29"/>
      <c r="B51" s="28">
        <v>14.42</v>
      </c>
      <c r="C51" s="10" t="s">
        <v>163</v>
      </c>
      <c r="D51" s="29" t="s">
        <v>61</v>
      </c>
      <c r="E51" s="28">
        <f t="shared" si="1"/>
        <v>970.92000000000007</v>
      </c>
    </row>
    <row r="52" spans="1:5">
      <c r="A52" s="21">
        <v>45958</v>
      </c>
      <c r="B52" s="22">
        <v>17.600000000000001</v>
      </c>
      <c r="C52" s="12" t="s">
        <v>160</v>
      </c>
      <c r="D52" s="23" t="s">
        <v>61</v>
      </c>
      <c r="E52" s="22">
        <f t="shared" si="1"/>
        <v>988.5200000000001</v>
      </c>
    </row>
    <row r="53" spans="1:5">
      <c r="A53" s="29"/>
      <c r="B53" s="28">
        <v>52.42</v>
      </c>
      <c r="C53" s="10" t="s">
        <v>164</v>
      </c>
      <c r="D53" s="29" t="s">
        <v>74</v>
      </c>
      <c r="E53" s="28">
        <f t="shared" si="1"/>
        <v>1040.94</v>
      </c>
    </row>
    <row r="54" spans="1:5">
      <c r="A54" s="23"/>
      <c r="B54" s="22">
        <v>5</v>
      </c>
      <c r="C54" s="12" t="s">
        <v>68</v>
      </c>
      <c r="D54" s="23" t="s">
        <v>36</v>
      </c>
      <c r="E54" s="22">
        <f t="shared" si="1"/>
        <v>1045.94</v>
      </c>
    </row>
    <row r="55" spans="1:5">
      <c r="A55" s="29"/>
      <c r="B55" s="28">
        <v>39.32</v>
      </c>
      <c r="C55" s="10" t="s">
        <v>165</v>
      </c>
      <c r="D55" s="29" t="s">
        <v>54</v>
      </c>
      <c r="E55" s="28">
        <f t="shared" si="1"/>
        <v>1085.26</v>
      </c>
    </row>
    <row r="56" spans="1:5">
      <c r="A56" s="23"/>
      <c r="B56" s="22">
        <v>43.96</v>
      </c>
      <c r="C56" s="12" t="s">
        <v>40</v>
      </c>
      <c r="D56" s="23" t="s">
        <v>40</v>
      </c>
      <c r="E56" s="22">
        <f t="shared" si="1"/>
        <v>1129.22</v>
      </c>
    </row>
    <row r="57" spans="1:5">
      <c r="A57" s="29"/>
      <c r="B57" s="28">
        <v>32.33</v>
      </c>
      <c r="C57" s="10" t="s">
        <v>158</v>
      </c>
      <c r="D57" s="29" t="s">
        <v>74</v>
      </c>
      <c r="E57" s="28">
        <f t="shared" si="1"/>
        <v>1161.55</v>
      </c>
    </row>
    <row r="58" spans="1:5">
      <c r="A58" s="21">
        <v>45959</v>
      </c>
      <c r="B58" s="22">
        <v>12.81</v>
      </c>
      <c r="C58" s="17" t="s">
        <v>166</v>
      </c>
      <c r="D58" s="23" t="s">
        <v>61</v>
      </c>
      <c r="E58" s="22">
        <f t="shared" si="1"/>
        <v>1174.3599999999999</v>
      </c>
    </row>
    <row r="59" spans="1:5">
      <c r="A59" s="51">
        <v>45960</v>
      </c>
      <c r="B59" s="28">
        <v>11.31</v>
      </c>
      <c r="C59" s="16" t="s">
        <v>155</v>
      </c>
      <c r="D59" s="29" t="s">
        <v>61</v>
      </c>
      <c r="E59" s="28">
        <f t="shared" si="1"/>
        <v>1185.6699999999998</v>
      </c>
    </row>
    <row r="60" spans="1:5">
      <c r="A60" s="23"/>
      <c r="B60" s="22">
        <v>20.46</v>
      </c>
      <c r="C60" s="17" t="s">
        <v>167</v>
      </c>
      <c r="D60" s="23" t="s">
        <v>61</v>
      </c>
      <c r="E60" s="22">
        <f t="shared" si="1"/>
        <v>1206.1299999999999</v>
      </c>
    </row>
    <row r="61" spans="1:5">
      <c r="A61" s="51">
        <v>45961</v>
      </c>
      <c r="B61" s="28">
        <v>6.1</v>
      </c>
      <c r="C61" s="10" t="s">
        <v>168</v>
      </c>
      <c r="D61" s="29" t="s">
        <v>46</v>
      </c>
      <c r="E61" s="28">
        <f t="shared" si="1"/>
        <v>1212.2299999999998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topLeftCell="G21" zoomScaleNormal="100" workbookViewId="0">
      <selection activeCell="H32" sqref="H32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169</v>
      </c>
      <c r="H1" s="4"/>
      <c r="I1" s="4"/>
    </row>
    <row r="2" spans="1:9">
      <c r="A2" s="21">
        <v>45964</v>
      </c>
      <c r="B2" s="22">
        <v>7.01</v>
      </c>
      <c r="C2" s="12" t="s">
        <v>170</v>
      </c>
      <c r="D2" s="23" t="s">
        <v>64</v>
      </c>
      <c r="E2" s="22">
        <f>IFERROR(B2,0)</f>
        <v>7.01</v>
      </c>
      <c r="G2" s="24" t="s">
        <v>37</v>
      </c>
      <c r="H2" s="25" t="s">
        <v>171</v>
      </c>
      <c r="I2" s="26" t="s">
        <v>38</v>
      </c>
    </row>
    <row r="3" spans="1:9">
      <c r="A3" s="29"/>
      <c r="B3" s="28">
        <v>17.66</v>
      </c>
      <c r="C3" s="10" t="s">
        <v>172</v>
      </c>
      <c r="D3" s="29" t="s">
        <v>61</v>
      </c>
      <c r="E3" s="28">
        <f t="shared" ref="E3:E34" si="0">E2+IFERROR(B3,0)</f>
        <v>24.67</v>
      </c>
      <c r="G3" s="30"/>
      <c r="H3" s="30"/>
      <c r="I3" s="30"/>
    </row>
    <row r="4" spans="1:9">
      <c r="A4" s="23"/>
      <c r="B4" s="22">
        <v>822.61</v>
      </c>
      <c r="C4" s="12" t="s">
        <v>173</v>
      </c>
      <c r="D4" s="23" t="s">
        <v>174</v>
      </c>
      <c r="E4" s="22">
        <f t="shared" si="0"/>
        <v>847.28</v>
      </c>
      <c r="G4" s="6" t="s">
        <v>42</v>
      </c>
      <c r="H4" s="31" t="s">
        <v>43</v>
      </c>
      <c r="I4" s="31" t="s">
        <v>44</v>
      </c>
    </row>
    <row r="5" spans="1:9">
      <c r="A5" s="29"/>
      <c r="B5" s="28">
        <v>150</v>
      </c>
      <c r="C5" s="10" t="s">
        <v>175</v>
      </c>
      <c r="D5" s="29" t="s">
        <v>174</v>
      </c>
      <c r="E5" s="28">
        <f t="shared" si="0"/>
        <v>997.28</v>
      </c>
      <c r="G5" s="32" t="s">
        <v>9</v>
      </c>
      <c r="H5" s="33">
        <f>SUM(B$2:B$202)</f>
        <v>2460.1799999999998</v>
      </c>
      <c r="I5" s="34">
        <f ca="1">IFERROR((H5-INDIRECT("'"&amp;$H$2&amp;"'!H5"))/INDIRECT("'"&amp;$H$2&amp;"'!H5"),"")</f>
        <v>1.0294663553946035</v>
      </c>
    </row>
    <row r="6" spans="1:9">
      <c r="A6" s="23"/>
      <c r="B6" s="22">
        <v>25.8</v>
      </c>
      <c r="C6" s="12" t="s">
        <v>176</v>
      </c>
      <c r="D6" s="23" t="s">
        <v>61</v>
      </c>
      <c r="E6" s="22">
        <f t="shared" si="0"/>
        <v>1023.0799999999999</v>
      </c>
      <c r="G6" s="35" t="s">
        <v>10</v>
      </c>
      <c r="H6" s="36">
        <f>SUMIF(D$2:D$202,"생필품",B$2:B$202)</f>
        <v>302.2</v>
      </c>
      <c r="I6" s="37">
        <f ca="1">IFERROR((H6-INDIRECT("'"&amp;$H$2&amp;"'!H6"))/INDIRECT("'"&amp;$H$2&amp;"'!H6"),"")</f>
        <v>1.6349289388787165</v>
      </c>
    </row>
    <row r="7" spans="1:9">
      <c r="A7" s="51">
        <v>45965</v>
      </c>
      <c r="B7" s="28">
        <v>16.149999999999999</v>
      </c>
      <c r="C7" s="10" t="s">
        <v>172</v>
      </c>
      <c r="D7" s="29" t="s">
        <v>61</v>
      </c>
      <c r="E7" s="28">
        <f t="shared" si="0"/>
        <v>1039.23</v>
      </c>
      <c r="G7" s="38" t="s">
        <v>11</v>
      </c>
      <c r="H7" s="39">
        <f>SUMIF(D$2:D$202,"식재료",B$2:B$202)</f>
        <v>42.980000000000004</v>
      </c>
      <c r="I7" s="40">
        <f ca="1">IFERROR((H7-INDIRECT("'"&amp;$H$2&amp;"'!H7"))/INDIRECT("'"&amp;$H$2&amp;"'!H7"),"")</f>
        <v>-0.8116564417177915</v>
      </c>
    </row>
    <row r="8" spans="1:9">
      <c r="A8" s="23"/>
      <c r="B8" s="22">
        <v>158.75</v>
      </c>
      <c r="C8" s="12" t="s">
        <v>177</v>
      </c>
      <c r="D8" s="23" t="s">
        <v>61</v>
      </c>
      <c r="E8" s="22">
        <f t="shared" si="0"/>
        <v>1197.98</v>
      </c>
      <c r="G8" s="35" t="s">
        <v>12</v>
      </c>
      <c r="H8" s="36">
        <f>SUMIF(D$2:D$202,"보조제",B$2:B$202)</f>
        <v>88.740000000000009</v>
      </c>
      <c r="I8" s="37">
        <f ca="1">IFERROR((H8-INDIRECT("'"&amp;$H$2&amp;"'!H8"))/INDIRECT("'"&amp;$H$2&amp;"'!H8"),"")</f>
        <v>0.18398932621747863</v>
      </c>
    </row>
    <row r="9" spans="1:9">
      <c r="A9" s="29"/>
      <c r="B9" s="28">
        <v>15.81</v>
      </c>
      <c r="C9" s="10" t="s">
        <v>178</v>
      </c>
      <c r="D9" s="29" t="s">
        <v>46</v>
      </c>
      <c r="E9" s="28">
        <f t="shared" si="0"/>
        <v>1213.79</v>
      </c>
      <c r="G9" s="38" t="s">
        <v>13</v>
      </c>
      <c r="H9" s="39">
        <f>SUMIF(D$2:D$202,"교통비",B$2:B$202)</f>
        <v>384.81</v>
      </c>
      <c r="I9" s="40">
        <f ca="1">IFERROR((H9-INDIRECT("'"&amp;$H$2&amp;"'!H9"))/INDIRECT("'"&amp;$H$2&amp;"'!H9"),"")</f>
        <v>5.8204537398085785</v>
      </c>
    </row>
    <row r="10" spans="1:9">
      <c r="A10" s="23"/>
      <c r="B10" s="22">
        <v>5</v>
      </c>
      <c r="C10" s="12" t="s">
        <v>68</v>
      </c>
      <c r="D10" s="23" t="s">
        <v>36</v>
      </c>
      <c r="E10" s="22">
        <f t="shared" si="0"/>
        <v>1218.79</v>
      </c>
      <c r="G10" s="35" t="s">
        <v>14</v>
      </c>
      <c r="H10" s="36">
        <f>SUMIF(D$2:D$202,"외식",B$2:B$202)</f>
        <v>447.7</v>
      </c>
      <c r="I10" s="37">
        <f ca="1">IFERROR((H10-INDIRECT("'"&amp;$H$2&amp;"'!H10"))/INDIRECT("'"&amp;$H$2&amp;"'!H10"),"")</f>
        <v>0.35527032754132087</v>
      </c>
    </row>
    <row r="11" spans="1:9">
      <c r="A11" s="51">
        <v>45966</v>
      </c>
      <c r="B11" s="28">
        <v>11.84</v>
      </c>
      <c r="C11" s="16" t="s">
        <v>179</v>
      </c>
      <c r="D11" s="29" t="s">
        <v>61</v>
      </c>
      <c r="E11" s="28">
        <f t="shared" si="0"/>
        <v>1230.6299999999999</v>
      </c>
      <c r="G11" s="38" t="s">
        <v>15</v>
      </c>
      <c r="H11" s="39">
        <f>SUMIF(D$2:D$202,"사치 음식",B$2:B$202)</f>
        <v>0</v>
      </c>
      <c r="I11" s="40" t="str">
        <f ca="1">IFERROR((H11-INDIRECT("'"&amp;$H$2&amp;"'!H11"))/INDIRECT("'"&amp;$H$2&amp;"'!H11"),"")</f>
        <v/>
      </c>
    </row>
    <row r="12" spans="1:9">
      <c r="A12" s="21">
        <v>45967</v>
      </c>
      <c r="B12" s="22">
        <v>10.54</v>
      </c>
      <c r="C12" s="12" t="s">
        <v>156</v>
      </c>
      <c r="D12" s="23" t="s">
        <v>46</v>
      </c>
      <c r="E12" s="22">
        <f t="shared" si="0"/>
        <v>1241.1699999999998</v>
      </c>
      <c r="G12" s="35" t="s">
        <v>16</v>
      </c>
      <c r="H12" s="36">
        <f>SUMIF(D$2:D$202,"사치품",B$2:B$202)</f>
        <v>204.94</v>
      </c>
      <c r="I12" s="37">
        <f ca="1">IFERROR((H12-INDIRECT("'"&amp;$H$2&amp;"'!H12"))/INDIRECT("'"&amp;$H$2&amp;"'!H12"),"")</f>
        <v>-0.46439118730888851</v>
      </c>
    </row>
    <row r="13" spans="1:9">
      <c r="A13" s="29"/>
      <c r="B13" s="28">
        <v>9.19</v>
      </c>
      <c r="C13" s="16" t="s">
        <v>180</v>
      </c>
      <c r="D13" s="29" t="s">
        <v>64</v>
      </c>
      <c r="E13" s="28">
        <f t="shared" si="0"/>
        <v>1250.3599999999999</v>
      </c>
      <c r="G13" s="38" t="s">
        <v>17</v>
      </c>
      <c r="H13" s="39">
        <f>SUMIF(D$2:D$202,"여행",B$2:B$202)</f>
        <v>972.61</v>
      </c>
      <c r="I13" s="40" t="str">
        <f ca="1">IFERROR((H13-INDIRECT("'"&amp;$H$2&amp;"'!H13"))/INDIRECT("'"&amp;$H$2&amp;"'!H13"),"")</f>
        <v/>
      </c>
    </row>
    <row r="14" spans="1:9">
      <c r="A14" s="23"/>
      <c r="B14" s="22">
        <v>23</v>
      </c>
      <c r="C14" s="12" t="s">
        <v>181</v>
      </c>
      <c r="D14" s="23" t="s">
        <v>54</v>
      </c>
      <c r="E14" s="22">
        <f t="shared" si="0"/>
        <v>1273.3599999999999</v>
      </c>
      <c r="G14" s="35" t="s">
        <v>18</v>
      </c>
      <c r="H14" s="36">
        <f>SUMIF(D$2:D$202,"자기개발비",B$2:B$202)</f>
        <v>0</v>
      </c>
      <c r="I14" s="37" t="str">
        <f ca="1">IFERROR((H14-INDIRECT("'"&amp;$H$2&amp;"'!H14"))/INDIRECT("'"&amp;$H$2&amp;"'!H14"),"")</f>
        <v/>
      </c>
    </row>
    <row r="15" spans="1:9">
      <c r="A15" s="29"/>
      <c r="B15" s="28">
        <v>-100</v>
      </c>
      <c r="C15" s="10" t="s">
        <v>182</v>
      </c>
      <c r="D15" s="29" t="s">
        <v>36</v>
      </c>
      <c r="E15" s="28">
        <f t="shared" si="0"/>
        <v>1173.3599999999999</v>
      </c>
      <c r="G15" s="38" t="s">
        <v>19</v>
      </c>
      <c r="H15" s="39">
        <f>H5-SUM(H6:H14)</f>
        <v>16.199999999999818</v>
      </c>
      <c r="I15" s="40">
        <f ca="1">IFERROR((H15-INDIRECT("'"&amp;$H$2&amp;"'!H15"))/INDIRECT("'"&amp;$H$2&amp;"'!H15"),"")</f>
        <v>-0.35200000000000137</v>
      </c>
    </row>
    <row r="16" spans="1:9">
      <c r="A16" s="23"/>
      <c r="B16" s="22">
        <v>8.3800000000000008</v>
      </c>
      <c r="C16" s="12" t="s">
        <v>156</v>
      </c>
      <c r="D16" s="23" t="s">
        <v>46</v>
      </c>
      <c r="E16" s="22">
        <f t="shared" si="0"/>
        <v>1181.74</v>
      </c>
      <c r="G16" s="30"/>
      <c r="H16" s="30"/>
      <c r="I16" s="30"/>
    </row>
    <row r="17" spans="1:9">
      <c r="A17" s="51">
        <v>45968</v>
      </c>
      <c r="B17" s="28">
        <v>11.72</v>
      </c>
      <c r="C17" s="10" t="s">
        <v>183</v>
      </c>
      <c r="D17" s="29" t="s">
        <v>61</v>
      </c>
      <c r="E17" s="28">
        <f t="shared" si="0"/>
        <v>1193.46</v>
      </c>
      <c r="G17" s="3" t="s">
        <v>62</v>
      </c>
      <c r="H17" s="3"/>
      <c r="I17" s="3"/>
    </row>
    <row r="18" spans="1:9">
      <c r="A18" s="23"/>
      <c r="B18" s="22">
        <v>9.15</v>
      </c>
      <c r="C18" s="12" t="s">
        <v>184</v>
      </c>
      <c r="D18" s="23" t="s">
        <v>61</v>
      </c>
      <c r="E18" s="22">
        <f t="shared" si="0"/>
        <v>1202.6100000000001</v>
      </c>
      <c r="G18" s="35" t="s">
        <v>21</v>
      </c>
      <c r="H18" s="36">
        <f>H7+H10+H11</f>
        <v>490.68</v>
      </c>
      <c r="I18" s="43"/>
    </row>
    <row r="19" spans="1:9">
      <c r="A19" s="29"/>
      <c r="B19" s="28">
        <v>10.99</v>
      </c>
      <c r="C19" s="10" t="s">
        <v>104</v>
      </c>
      <c r="D19" s="29" t="s">
        <v>40</v>
      </c>
      <c r="E19" s="28">
        <f t="shared" si="0"/>
        <v>1213.6000000000001</v>
      </c>
      <c r="G19" s="41" t="s">
        <v>66</v>
      </c>
      <c r="H19" s="39">
        <f>IFERROR(H18/H23,"")</f>
        <v>16.356000000000002</v>
      </c>
      <c r="I19" s="42" t="s">
        <v>67</v>
      </c>
    </row>
    <row r="20" spans="1:9">
      <c r="A20" s="21">
        <v>45969</v>
      </c>
      <c r="B20" s="22">
        <v>14.2</v>
      </c>
      <c r="C20" s="12" t="s">
        <v>185</v>
      </c>
      <c r="D20" s="23" t="s">
        <v>54</v>
      </c>
      <c r="E20" s="22">
        <f t="shared" si="0"/>
        <v>1227.8000000000002</v>
      </c>
      <c r="G20" s="43" t="s">
        <v>69</v>
      </c>
      <c r="H20" s="36">
        <f>IFERROR(H19/2.5,"")</f>
        <v>6.5424000000000007</v>
      </c>
      <c r="I20" s="43"/>
    </row>
    <row r="21" spans="1:9">
      <c r="A21" s="51">
        <v>45970</v>
      </c>
      <c r="B21" s="28">
        <v>42.5</v>
      </c>
      <c r="C21" s="10" t="s">
        <v>186</v>
      </c>
      <c r="D21" s="29" t="s">
        <v>61</v>
      </c>
      <c r="E21" s="28">
        <f t="shared" si="0"/>
        <v>1270.3000000000002</v>
      </c>
      <c r="G21" s="38" t="s">
        <v>71</v>
      </c>
      <c r="H21" s="44">
        <f>IFERROR(H10/H7,"")</f>
        <v>10.416472778036296</v>
      </c>
      <c r="I21" s="42" t="s">
        <v>72</v>
      </c>
    </row>
    <row r="22" spans="1:9">
      <c r="A22" s="23"/>
      <c r="B22" s="22">
        <v>8.3699999999999992</v>
      </c>
      <c r="C22" s="12" t="s">
        <v>187</v>
      </c>
      <c r="D22" s="23" t="s">
        <v>61</v>
      </c>
      <c r="E22" s="22">
        <f t="shared" si="0"/>
        <v>1278.67</v>
      </c>
      <c r="G22" s="30"/>
      <c r="H22" s="30"/>
      <c r="I22" s="30"/>
    </row>
    <row r="23" spans="1:9">
      <c r="A23" s="29"/>
      <c r="B23" s="28">
        <v>6</v>
      </c>
      <c r="C23" s="10" t="s">
        <v>188</v>
      </c>
      <c r="D23" s="29" t="s">
        <v>54</v>
      </c>
      <c r="E23" s="28">
        <f t="shared" si="0"/>
        <v>1284.67</v>
      </c>
      <c r="G23" s="45" t="s">
        <v>76</v>
      </c>
      <c r="H23" s="46">
        <v>30</v>
      </c>
      <c r="I23" s="26" t="s">
        <v>77</v>
      </c>
    </row>
    <row r="24" spans="1:9">
      <c r="A24" s="21">
        <v>45971</v>
      </c>
      <c r="B24" s="22">
        <v>2.4900000000000002</v>
      </c>
      <c r="C24" s="12" t="s">
        <v>189</v>
      </c>
      <c r="D24" s="23" t="s">
        <v>74</v>
      </c>
      <c r="E24" s="22">
        <f t="shared" si="0"/>
        <v>1287.1600000000001</v>
      </c>
      <c r="G24" s="30"/>
      <c r="H24" s="30"/>
      <c r="I24" s="30"/>
    </row>
    <row r="25" spans="1:9">
      <c r="A25" s="29"/>
      <c r="B25" s="28">
        <v>11.84</v>
      </c>
      <c r="C25" s="10" t="s">
        <v>190</v>
      </c>
      <c r="D25" s="29" t="s">
        <v>61</v>
      </c>
      <c r="E25" s="28">
        <f t="shared" si="0"/>
        <v>1299</v>
      </c>
      <c r="G25" s="3" t="s">
        <v>80</v>
      </c>
      <c r="H25" s="3"/>
      <c r="I25" s="3"/>
    </row>
    <row r="26" spans="1:9">
      <c r="A26" s="21">
        <v>45972</v>
      </c>
      <c r="B26" s="22">
        <v>36.799999999999997</v>
      </c>
      <c r="C26" s="12" t="s">
        <v>143</v>
      </c>
      <c r="D26" s="23" t="s">
        <v>36</v>
      </c>
      <c r="E26" s="22">
        <f t="shared" si="0"/>
        <v>1335.8</v>
      </c>
      <c r="G26" s="45" t="s">
        <v>82</v>
      </c>
      <c r="H26" s="47">
        <v>15</v>
      </c>
      <c r="I26" s="26" t="s">
        <v>83</v>
      </c>
    </row>
    <row r="27" spans="1:9">
      <c r="A27" s="29"/>
      <c r="B27" s="28">
        <v>20.62</v>
      </c>
      <c r="C27" s="10" t="s">
        <v>185</v>
      </c>
      <c r="D27" s="29" t="s">
        <v>54</v>
      </c>
      <c r="E27" s="28">
        <f t="shared" si="0"/>
        <v>1356.4199999999998</v>
      </c>
      <c r="G27" s="35" t="s">
        <v>85</v>
      </c>
      <c r="H27" s="36">
        <f>H26/2.5</f>
        <v>6</v>
      </c>
      <c r="I27" s="43"/>
    </row>
    <row r="28" spans="1:9">
      <c r="A28" s="23"/>
      <c r="B28" s="22">
        <v>260</v>
      </c>
      <c r="C28" s="12" t="s">
        <v>191</v>
      </c>
      <c r="D28" s="23" t="s">
        <v>54</v>
      </c>
      <c r="E28" s="22">
        <f t="shared" si="0"/>
        <v>1616.4199999999998</v>
      </c>
      <c r="G28" s="48" t="s">
        <v>87</v>
      </c>
      <c r="H28" s="25" t="s">
        <v>88</v>
      </c>
      <c r="I28" s="26" t="s">
        <v>83</v>
      </c>
    </row>
    <row r="29" spans="1:9">
      <c r="A29" s="51">
        <v>45973</v>
      </c>
      <c r="B29" s="28">
        <v>5.93</v>
      </c>
      <c r="C29" s="16" t="s">
        <v>192</v>
      </c>
      <c r="D29" s="29" t="s">
        <v>36</v>
      </c>
      <c r="E29" s="28">
        <f t="shared" si="0"/>
        <v>1622.35</v>
      </c>
      <c r="G29" s="30"/>
      <c r="H29" s="30"/>
      <c r="I29" s="30"/>
    </row>
    <row r="30" spans="1:9">
      <c r="A30" s="21">
        <v>45974</v>
      </c>
      <c r="B30" s="22">
        <v>10.25</v>
      </c>
      <c r="C30" s="12" t="s">
        <v>68</v>
      </c>
      <c r="D30" s="23" t="s">
        <v>36</v>
      </c>
      <c r="E30" s="22">
        <f t="shared" si="0"/>
        <v>1632.6</v>
      </c>
      <c r="G30" s="3" t="s">
        <v>91</v>
      </c>
      <c r="H30" s="3"/>
      <c r="I30" s="3"/>
    </row>
    <row r="31" spans="1:9">
      <c r="A31" s="51">
        <v>45976</v>
      </c>
      <c r="B31" s="28">
        <v>15.22</v>
      </c>
      <c r="C31" s="10" t="s">
        <v>193</v>
      </c>
      <c r="D31" s="29" t="s">
        <v>61</v>
      </c>
      <c r="E31" s="28">
        <f t="shared" si="0"/>
        <v>1647.82</v>
      </c>
      <c r="G31" s="45" t="s">
        <v>26</v>
      </c>
      <c r="H31" s="47">
        <f>'2025년 10월'!H31-'2025년 10월'!H5</f>
        <v>12299.69</v>
      </c>
      <c r="I31" s="26" t="s">
        <v>83</v>
      </c>
    </row>
    <row r="32" spans="1:9">
      <c r="A32" s="21">
        <v>45977</v>
      </c>
      <c r="B32" s="22">
        <v>9.15</v>
      </c>
      <c r="C32" s="17" t="s">
        <v>166</v>
      </c>
      <c r="D32" s="23" t="s">
        <v>61</v>
      </c>
      <c r="E32" s="22">
        <f t="shared" si="0"/>
        <v>1656.97</v>
      </c>
      <c r="G32" s="35" t="s">
        <v>27</v>
      </c>
      <c r="H32" s="36">
        <f>AVERAGE('2025년 9월'!H5,'2025년 10월'!H5,H5)</f>
        <v>1820.1633333333332</v>
      </c>
      <c r="I32" s="43"/>
    </row>
    <row r="33" spans="1:9">
      <c r="A33" s="29"/>
      <c r="B33" s="28">
        <v>15</v>
      </c>
      <c r="C33" s="16" t="s">
        <v>194</v>
      </c>
      <c r="D33" s="29" t="s">
        <v>36</v>
      </c>
      <c r="E33" s="28">
        <f t="shared" si="0"/>
        <v>1671.97</v>
      </c>
      <c r="G33" s="48" t="s">
        <v>95</v>
      </c>
      <c r="H33" s="49">
        <f>IFERROR(H31/H32,"")</f>
        <v>6.7574649894057135</v>
      </c>
      <c r="I33" s="48" t="s">
        <v>96</v>
      </c>
    </row>
    <row r="34" spans="1:9">
      <c r="A34" s="21">
        <v>45978</v>
      </c>
      <c r="B34" s="22">
        <v>11.84</v>
      </c>
      <c r="C34" s="17" t="s">
        <v>195</v>
      </c>
      <c r="D34" s="23" t="s">
        <v>61</v>
      </c>
      <c r="E34" s="22">
        <f t="shared" si="0"/>
        <v>1683.81</v>
      </c>
      <c r="G34" s="35" t="s">
        <v>98</v>
      </c>
      <c r="H34" s="50">
        <f ca="1">IFERROR(TODAY()+H33*30,"")</f>
        <v>46283.723949682171</v>
      </c>
      <c r="I34" s="43"/>
    </row>
    <row r="35" spans="1:9">
      <c r="A35" s="29"/>
      <c r="B35" s="28">
        <v>8.76</v>
      </c>
      <c r="C35" s="10" t="s">
        <v>125</v>
      </c>
      <c r="D35" s="29" t="s">
        <v>40</v>
      </c>
      <c r="E35" s="28">
        <f t="shared" ref="E35:E58" si="1">E34+IFERROR(B35,0)</f>
        <v>1692.57</v>
      </c>
    </row>
    <row r="36" spans="1:9">
      <c r="A36" s="23"/>
      <c r="B36" s="22">
        <v>26.1</v>
      </c>
      <c r="C36" s="12" t="s">
        <v>196</v>
      </c>
      <c r="D36" s="23" t="s">
        <v>46</v>
      </c>
      <c r="E36" s="22">
        <f t="shared" si="1"/>
        <v>1718.6699999999998</v>
      </c>
    </row>
    <row r="37" spans="1:9">
      <c r="A37" s="29"/>
      <c r="B37" s="28">
        <v>51.93</v>
      </c>
      <c r="C37" s="10" t="s">
        <v>197</v>
      </c>
      <c r="D37" s="29" t="s">
        <v>36</v>
      </c>
      <c r="E37" s="28">
        <f t="shared" si="1"/>
        <v>1770.6</v>
      </c>
      <c r="G37" s="60" t="s">
        <v>32</v>
      </c>
      <c r="H37" s="60" t="s">
        <v>300</v>
      </c>
    </row>
    <row r="38" spans="1:9">
      <c r="A38" s="23"/>
      <c r="B38" s="22">
        <v>173.27</v>
      </c>
      <c r="C38" s="12" t="s">
        <v>198</v>
      </c>
      <c r="D38" s="23" t="s">
        <v>36</v>
      </c>
      <c r="E38" s="22">
        <f t="shared" si="1"/>
        <v>1943.87</v>
      </c>
      <c r="G38" s="60" t="s">
        <v>36</v>
      </c>
      <c r="H38" s="60">
        <f>H6</f>
        <v>302.2</v>
      </c>
    </row>
    <row r="39" spans="1:9">
      <c r="A39" s="51">
        <v>46344</v>
      </c>
      <c r="B39" s="28">
        <v>5.25</v>
      </c>
      <c r="C39" s="10" t="s">
        <v>68</v>
      </c>
      <c r="D39" s="29" t="s">
        <v>36</v>
      </c>
      <c r="E39" s="28">
        <f t="shared" si="1"/>
        <v>1949.12</v>
      </c>
      <c r="G39" s="60" t="s">
        <v>301</v>
      </c>
      <c r="H39" s="61">
        <f>H7+H10</f>
        <v>490.68</v>
      </c>
    </row>
    <row r="40" spans="1:9">
      <c r="A40" s="23"/>
      <c r="B40" s="22">
        <v>12.84</v>
      </c>
      <c r="C40" s="12" t="s">
        <v>65</v>
      </c>
      <c r="D40" s="23" t="s">
        <v>40</v>
      </c>
      <c r="E40" s="22">
        <f t="shared" si="1"/>
        <v>1961.9599999999998</v>
      </c>
      <c r="G40" s="60" t="s">
        <v>46</v>
      </c>
      <c r="H40" s="60">
        <f>H8</f>
        <v>88.740000000000009</v>
      </c>
    </row>
    <row r="41" spans="1:9">
      <c r="A41" s="29"/>
      <c r="B41" s="28">
        <v>80</v>
      </c>
      <c r="C41" s="10" t="s">
        <v>199</v>
      </c>
      <c r="D41" s="29" t="s">
        <v>36</v>
      </c>
      <c r="E41" s="28">
        <f t="shared" si="1"/>
        <v>2041.9599999999998</v>
      </c>
      <c r="G41" s="60" t="s">
        <v>54</v>
      </c>
      <c r="H41" s="60">
        <f>H9</f>
        <v>384.81</v>
      </c>
    </row>
    <row r="42" spans="1:9">
      <c r="A42" s="23"/>
      <c r="B42" s="22">
        <v>20</v>
      </c>
      <c r="C42" s="12" t="s">
        <v>200</v>
      </c>
      <c r="D42" s="23" t="s">
        <v>46</v>
      </c>
      <c r="E42" s="22">
        <f t="shared" si="1"/>
        <v>2061.96</v>
      </c>
      <c r="G42" s="60" t="s">
        <v>74</v>
      </c>
      <c r="H42" s="60">
        <f>H12</f>
        <v>204.94</v>
      </c>
    </row>
    <row r="43" spans="1:9">
      <c r="A43" s="29"/>
      <c r="B43" s="28">
        <v>31.28</v>
      </c>
      <c r="C43" s="10" t="s">
        <v>201</v>
      </c>
      <c r="D43" s="29" t="s">
        <v>61</v>
      </c>
      <c r="E43" s="28">
        <f t="shared" si="1"/>
        <v>2093.2400000000002</v>
      </c>
      <c r="G43" s="60" t="s">
        <v>174</v>
      </c>
      <c r="H43" s="60">
        <f>H13</f>
        <v>972.61</v>
      </c>
    </row>
    <row r="44" spans="1:9">
      <c r="A44" s="21">
        <v>46346</v>
      </c>
      <c r="B44" s="22">
        <v>7.91</v>
      </c>
      <c r="C44" s="12" t="s">
        <v>202</v>
      </c>
      <c r="D44" s="23" t="s">
        <v>46</v>
      </c>
      <c r="E44" s="22">
        <f t="shared" si="1"/>
        <v>2101.15</v>
      </c>
      <c r="G44" s="60" t="s">
        <v>302</v>
      </c>
      <c r="H44" s="60">
        <f>H15</f>
        <v>16.199999999999818</v>
      </c>
    </row>
    <row r="45" spans="1:9">
      <c r="A45" s="29"/>
      <c r="B45" s="28">
        <v>13.77</v>
      </c>
      <c r="C45" s="10" t="s">
        <v>198</v>
      </c>
      <c r="D45" s="29" t="s">
        <v>36</v>
      </c>
      <c r="E45" s="28">
        <f t="shared" si="1"/>
        <v>2114.92</v>
      </c>
    </row>
    <row r="46" spans="1:9">
      <c r="A46" s="23"/>
      <c r="B46" s="22">
        <v>10.39</v>
      </c>
      <c r="C46" s="12" t="s">
        <v>203</v>
      </c>
      <c r="D46" s="23" t="s">
        <v>40</v>
      </c>
      <c r="E46" s="22">
        <f t="shared" si="1"/>
        <v>2125.31</v>
      </c>
    </row>
    <row r="47" spans="1:9">
      <c r="A47" s="29"/>
      <c r="B47" s="28">
        <v>10</v>
      </c>
      <c r="C47" s="10" t="s">
        <v>136</v>
      </c>
      <c r="D47" s="29" t="s">
        <v>74</v>
      </c>
      <c r="E47" s="28">
        <f t="shared" si="1"/>
        <v>2135.31</v>
      </c>
    </row>
    <row r="48" spans="1:9">
      <c r="A48" s="23"/>
      <c r="B48" s="22">
        <v>6.98</v>
      </c>
      <c r="C48" s="12" t="s">
        <v>204</v>
      </c>
      <c r="D48" s="23" t="s">
        <v>61</v>
      </c>
      <c r="E48" s="22">
        <f t="shared" si="1"/>
        <v>2142.29</v>
      </c>
    </row>
    <row r="49" spans="1:5">
      <c r="A49" s="29"/>
      <c r="B49" s="28">
        <v>5</v>
      </c>
      <c r="C49" s="10" t="s">
        <v>68</v>
      </c>
      <c r="D49" s="29" t="s">
        <v>36</v>
      </c>
      <c r="E49" s="28">
        <f t="shared" si="1"/>
        <v>2147.29</v>
      </c>
    </row>
    <row r="50" spans="1:5">
      <c r="A50" s="21">
        <v>46354</v>
      </c>
      <c r="B50" s="22">
        <v>6.69</v>
      </c>
      <c r="C50" s="12" t="s">
        <v>205</v>
      </c>
      <c r="D50" s="23" t="s">
        <v>61</v>
      </c>
      <c r="E50" s="22">
        <f t="shared" si="1"/>
        <v>2153.98</v>
      </c>
    </row>
    <row r="51" spans="1:5">
      <c r="A51" s="29"/>
      <c r="B51" s="28">
        <v>21.38</v>
      </c>
      <c r="C51" s="10" t="s">
        <v>206</v>
      </c>
      <c r="D51" s="29" t="s">
        <v>54</v>
      </c>
      <c r="E51" s="28">
        <f t="shared" si="1"/>
        <v>2175.36</v>
      </c>
    </row>
    <row r="52" spans="1:5">
      <c r="A52" s="23"/>
      <c r="B52" s="22">
        <v>10.34</v>
      </c>
      <c r="C52" s="12" t="s">
        <v>207</v>
      </c>
      <c r="D52" s="23" t="s">
        <v>61</v>
      </c>
      <c r="E52" s="22">
        <f t="shared" si="1"/>
        <v>2185.7000000000003</v>
      </c>
    </row>
    <row r="53" spans="1:5">
      <c r="A53" s="29"/>
      <c r="B53" s="28">
        <v>16.66</v>
      </c>
      <c r="C53" s="10" t="s">
        <v>208</v>
      </c>
      <c r="D53" s="29" t="s">
        <v>54</v>
      </c>
      <c r="E53" s="28">
        <f t="shared" si="1"/>
        <v>2202.36</v>
      </c>
    </row>
    <row r="54" spans="1:5">
      <c r="A54" s="23"/>
      <c r="B54" s="22">
        <v>12.81</v>
      </c>
      <c r="C54" s="17" t="s">
        <v>166</v>
      </c>
      <c r="D54" s="23" t="s">
        <v>61</v>
      </c>
      <c r="E54" s="22">
        <f t="shared" si="1"/>
        <v>2215.17</v>
      </c>
    </row>
    <row r="55" spans="1:5">
      <c r="A55" s="29"/>
      <c r="B55" s="28">
        <v>22.95</v>
      </c>
      <c r="C55" s="10" t="s">
        <v>208</v>
      </c>
      <c r="D55" s="29" t="s">
        <v>54</v>
      </c>
      <c r="E55" s="28">
        <f t="shared" si="1"/>
        <v>2238.12</v>
      </c>
    </row>
    <row r="56" spans="1:5">
      <c r="A56" s="23"/>
      <c r="B56" s="22">
        <v>29.61</v>
      </c>
      <c r="C56" s="12" t="s">
        <v>209</v>
      </c>
      <c r="D56" s="23" t="s">
        <v>61</v>
      </c>
      <c r="E56" s="22">
        <f t="shared" si="1"/>
        <v>2267.73</v>
      </c>
    </row>
    <row r="57" spans="1:5">
      <c r="A57" s="29"/>
      <c r="B57" s="28">
        <v>16.45</v>
      </c>
      <c r="C57" s="10" t="s">
        <v>102</v>
      </c>
      <c r="D57" s="29" t="s">
        <v>74</v>
      </c>
      <c r="E57" s="28">
        <f t="shared" si="1"/>
        <v>2284.1799999999998</v>
      </c>
    </row>
    <row r="58" spans="1:5">
      <c r="A58" s="23"/>
      <c r="B58" s="22">
        <v>176</v>
      </c>
      <c r="C58" s="12" t="s">
        <v>210</v>
      </c>
      <c r="D58" s="23" t="s">
        <v>74</v>
      </c>
      <c r="E58" s="22">
        <f t="shared" si="1"/>
        <v>2460.1799999999998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G4" zoomScaleNormal="100" workbookViewId="0">
      <selection activeCell="H32" sqref="H32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211</v>
      </c>
      <c r="H1" s="4"/>
      <c r="I1" s="4"/>
    </row>
    <row r="2" spans="1:9">
      <c r="A2" s="21">
        <v>46357</v>
      </c>
      <c r="B2" s="22">
        <v>70.180000000000007</v>
      </c>
      <c r="C2" s="12" t="s">
        <v>212</v>
      </c>
      <c r="D2" s="23" t="s">
        <v>36</v>
      </c>
      <c r="E2" s="22">
        <f>IFERROR(B2,0)</f>
        <v>70.180000000000007</v>
      </c>
      <c r="G2" s="24" t="s">
        <v>37</v>
      </c>
      <c r="H2" s="25" t="s">
        <v>213</v>
      </c>
      <c r="I2" s="26" t="s">
        <v>38</v>
      </c>
    </row>
    <row r="3" spans="1:9">
      <c r="A3" s="29"/>
      <c r="B3" s="28">
        <v>9.49</v>
      </c>
      <c r="C3" s="10" t="s">
        <v>214</v>
      </c>
      <c r="D3" s="29" t="s">
        <v>40</v>
      </c>
      <c r="E3" s="28">
        <f t="shared" ref="E3:E28" si="0">E2+IFERROR(B3,0)</f>
        <v>79.67</v>
      </c>
      <c r="G3" s="30"/>
      <c r="H3" s="30"/>
      <c r="I3" s="30"/>
    </row>
    <row r="4" spans="1:9">
      <c r="A4" s="23"/>
      <c r="B4" s="22">
        <v>88.35</v>
      </c>
      <c r="C4" s="12" t="s">
        <v>215</v>
      </c>
      <c r="D4" s="23" t="s">
        <v>74</v>
      </c>
      <c r="E4" s="22">
        <f t="shared" si="0"/>
        <v>168.01999999999998</v>
      </c>
      <c r="G4" s="6" t="s">
        <v>42</v>
      </c>
      <c r="H4" s="31" t="s">
        <v>43</v>
      </c>
      <c r="I4" s="31" t="s">
        <v>44</v>
      </c>
    </row>
    <row r="5" spans="1:9">
      <c r="A5" s="29"/>
      <c r="B5" s="28">
        <v>39.799999999999997</v>
      </c>
      <c r="C5" s="10" t="s">
        <v>118</v>
      </c>
      <c r="D5" s="29" t="s">
        <v>40</v>
      </c>
      <c r="E5" s="28">
        <f t="shared" si="0"/>
        <v>207.82</v>
      </c>
      <c r="G5" s="32" t="s">
        <v>9</v>
      </c>
      <c r="H5" s="33">
        <f>SUM(B$2:B$202)</f>
        <v>588.59</v>
      </c>
      <c r="I5" s="34">
        <f ca="1">IFERROR((H5-INDIRECT("'"&amp;$H$2&amp;"'!H5"))/INDIRECT("'"&amp;$H$2&amp;"'!H5"),"")</f>
        <v>-0.76075327821541505</v>
      </c>
    </row>
    <row r="6" spans="1:9">
      <c r="A6" s="23"/>
      <c r="B6" s="22">
        <v>19.440000000000001</v>
      </c>
      <c r="C6" s="17" t="s">
        <v>89</v>
      </c>
      <c r="D6" s="23" t="s">
        <v>46</v>
      </c>
      <c r="E6" s="22">
        <f t="shared" si="0"/>
        <v>227.26</v>
      </c>
      <c r="G6" s="35" t="s">
        <v>10</v>
      </c>
      <c r="H6" s="36">
        <f>SUMIF(D$2:D$202,"생필품",B$2:B$202)</f>
        <v>137.89000000000001</v>
      </c>
      <c r="I6" s="37">
        <f ca="1">IFERROR((H6-INDIRECT("'"&amp;$H$2&amp;"'!H6"))/INDIRECT("'"&amp;$H$2&amp;"'!H6"),"")</f>
        <v>-0.54371277299801446</v>
      </c>
    </row>
    <row r="7" spans="1:9">
      <c r="A7" s="29"/>
      <c r="B7" s="28">
        <v>24.23</v>
      </c>
      <c r="C7" s="10" t="s">
        <v>216</v>
      </c>
      <c r="D7" s="29" t="s">
        <v>36</v>
      </c>
      <c r="E7" s="28">
        <f t="shared" si="0"/>
        <v>251.48999999999998</v>
      </c>
      <c r="G7" s="38" t="s">
        <v>11</v>
      </c>
      <c r="H7" s="39">
        <f>SUMIF(D$2:D$202,"식재료",B$2:B$202)</f>
        <v>59.28</v>
      </c>
      <c r="I7" s="40">
        <f ca="1">IFERROR((H7-INDIRECT("'"&amp;$H$2&amp;"'!H7"))/INDIRECT("'"&amp;$H$2&amp;"'!H7"),"")</f>
        <v>0.37924616100511854</v>
      </c>
    </row>
    <row r="8" spans="1:9">
      <c r="A8" s="21">
        <v>46358</v>
      </c>
      <c r="B8" s="22">
        <v>33.450000000000003</v>
      </c>
      <c r="C8" s="12" t="s">
        <v>217</v>
      </c>
      <c r="D8" s="23" t="s">
        <v>74</v>
      </c>
      <c r="E8" s="22">
        <f t="shared" si="0"/>
        <v>284.94</v>
      </c>
      <c r="G8" s="35" t="s">
        <v>12</v>
      </c>
      <c r="H8" s="36">
        <f>SUMIF(D$2:D$202,"보조제",B$2:B$202)</f>
        <v>30.8</v>
      </c>
      <c r="I8" s="37">
        <f ca="1">IFERROR((H8-INDIRECT("'"&amp;$H$2&amp;"'!H8"))/INDIRECT("'"&amp;$H$2&amp;"'!H8"),"")</f>
        <v>-0.65291863871985578</v>
      </c>
    </row>
    <row r="9" spans="1:9">
      <c r="A9" s="29"/>
      <c r="B9" s="28">
        <v>13.79</v>
      </c>
      <c r="C9" s="10" t="s">
        <v>183</v>
      </c>
      <c r="D9" s="29" t="s">
        <v>61</v>
      </c>
      <c r="E9" s="28">
        <f t="shared" si="0"/>
        <v>298.73</v>
      </c>
      <c r="G9" s="38" t="s">
        <v>13</v>
      </c>
      <c r="H9" s="39">
        <f>SUMIF(D$2:D$202,"교통비",B$2:B$202)</f>
        <v>52.22</v>
      </c>
      <c r="I9" s="40">
        <f ca="1">IFERROR((H9-INDIRECT("'"&amp;$H$2&amp;"'!H9"))/INDIRECT("'"&amp;$H$2&amp;"'!H9"),"")</f>
        <v>-0.86429666588706122</v>
      </c>
    </row>
    <row r="10" spans="1:9">
      <c r="A10" s="21">
        <v>46360</v>
      </c>
      <c r="B10" s="22">
        <v>15.94</v>
      </c>
      <c r="C10" s="12" t="s">
        <v>218</v>
      </c>
      <c r="D10" s="23" t="s">
        <v>61</v>
      </c>
      <c r="E10" s="22">
        <f t="shared" si="0"/>
        <v>314.67</v>
      </c>
      <c r="G10" s="35" t="s">
        <v>14</v>
      </c>
      <c r="H10" s="36">
        <f>SUMIF(D$2:D$202,"외식",B$2:B$202)</f>
        <v>134.30000000000001</v>
      </c>
      <c r="I10" s="37">
        <f ca="1">IFERROR((H10-INDIRECT("'"&amp;$H$2&amp;"'!H10"))/INDIRECT("'"&amp;$H$2&amp;"'!H10"),"")</f>
        <v>-0.70002233638597267</v>
      </c>
    </row>
    <row r="11" spans="1:9">
      <c r="A11" s="29"/>
      <c r="B11" s="28">
        <v>9.99</v>
      </c>
      <c r="C11" s="16" t="s">
        <v>219</v>
      </c>
      <c r="D11" s="29" t="s">
        <v>40</v>
      </c>
      <c r="E11" s="28">
        <f t="shared" si="0"/>
        <v>324.66000000000003</v>
      </c>
      <c r="G11" s="38" t="s">
        <v>15</v>
      </c>
      <c r="H11" s="39">
        <f>SUMIF(D$2:D$202,"사치 음식",B$2:B$202)</f>
        <v>0</v>
      </c>
      <c r="I11" s="40" t="str">
        <f ca="1">IFERROR((H11-INDIRECT("'"&amp;$H$2&amp;"'!H11"))/INDIRECT("'"&amp;$H$2&amp;"'!H11"),"")</f>
        <v/>
      </c>
    </row>
    <row r="12" spans="1:9">
      <c r="A12" s="21">
        <v>46363</v>
      </c>
      <c r="B12" s="22">
        <v>5</v>
      </c>
      <c r="C12" s="12" t="s">
        <v>68</v>
      </c>
      <c r="D12" s="23" t="s">
        <v>36</v>
      </c>
      <c r="E12" s="22">
        <f t="shared" si="0"/>
        <v>329.66</v>
      </c>
      <c r="G12" s="35" t="s">
        <v>16</v>
      </c>
      <c r="H12" s="36">
        <f>SUMIF(D$2:D$202,"사치품",B$2:B$202)</f>
        <v>152.9</v>
      </c>
      <c r="I12" s="37">
        <f ca="1">IFERROR((H12-INDIRECT("'"&amp;$H$2&amp;"'!H12"))/INDIRECT("'"&amp;$H$2&amp;"'!H12"),"")</f>
        <v>-0.25392797892065966</v>
      </c>
    </row>
    <row r="13" spans="1:9">
      <c r="A13" s="51">
        <v>46364</v>
      </c>
      <c r="B13" s="28">
        <v>12.75</v>
      </c>
      <c r="C13" s="10" t="s">
        <v>220</v>
      </c>
      <c r="D13" s="29" t="s">
        <v>61</v>
      </c>
      <c r="E13" s="28">
        <f t="shared" si="0"/>
        <v>342.41</v>
      </c>
      <c r="G13" s="38" t="s">
        <v>17</v>
      </c>
      <c r="H13" s="39">
        <f>SUMIF(D$2:D$202,"여행",B$2:B$202)</f>
        <v>0</v>
      </c>
      <c r="I13" s="40">
        <f ca="1">IFERROR((H13-INDIRECT("'"&amp;$H$2&amp;"'!H13"))/INDIRECT("'"&amp;$H$2&amp;"'!H13"),"")</f>
        <v>-1</v>
      </c>
    </row>
    <row r="14" spans="1:9">
      <c r="A14" s="23"/>
      <c r="B14" s="22">
        <v>7.53</v>
      </c>
      <c r="C14" s="12" t="s">
        <v>172</v>
      </c>
      <c r="D14" s="23" t="s">
        <v>61</v>
      </c>
      <c r="E14" s="22">
        <f t="shared" si="0"/>
        <v>349.94</v>
      </c>
      <c r="G14" s="35" t="s">
        <v>18</v>
      </c>
      <c r="H14" s="36">
        <f>SUMIF(D$2:D$202,"자기개발비",B$2:B$202)</f>
        <v>21.2</v>
      </c>
      <c r="I14" s="37" t="str">
        <f ca="1">IFERROR((H14-INDIRECT("'"&amp;$H$2&amp;"'!H14"))/INDIRECT("'"&amp;$H$2&amp;"'!H14"),"")</f>
        <v/>
      </c>
    </row>
    <row r="15" spans="1:9">
      <c r="A15" s="29"/>
      <c r="B15" s="28">
        <v>14.32</v>
      </c>
      <c r="C15" s="10" t="s">
        <v>208</v>
      </c>
      <c r="D15" s="29" t="s">
        <v>54</v>
      </c>
      <c r="E15" s="28">
        <f t="shared" si="0"/>
        <v>364.26</v>
      </c>
      <c r="G15" s="38" t="s">
        <v>19</v>
      </c>
      <c r="H15" s="39">
        <f>H5-SUM(H6:H14)</f>
        <v>0</v>
      </c>
      <c r="I15" s="40">
        <f ca="1">IFERROR((H15-INDIRECT("'"&amp;$H$2&amp;"'!H15"))/INDIRECT("'"&amp;$H$2&amp;"'!H15"),"")</f>
        <v>-1</v>
      </c>
    </row>
    <row r="16" spans="1:9">
      <c r="A16" s="23"/>
      <c r="B16" s="22">
        <v>26.17</v>
      </c>
      <c r="C16" s="12" t="s">
        <v>221</v>
      </c>
      <c r="D16" s="23" t="s">
        <v>61</v>
      </c>
      <c r="E16" s="22">
        <f t="shared" si="0"/>
        <v>390.43</v>
      </c>
      <c r="G16" s="30"/>
      <c r="H16" s="30"/>
      <c r="I16" s="30"/>
    </row>
    <row r="17" spans="1:9">
      <c r="A17" s="51">
        <v>46365</v>
      </c>
      <c r="B17" s="28">
        <v>18.96</v>
      </c>
      <c r="C17" s="10" t="s">
        <v>208</v>
      </c>
      <c r="D17" s="29" t="s">
        <v>54</v>
      </c>
      <c r="E17" s="28">
        <f t="shared" si="0"/>
        <v>409.39</v>
      </c>
      <c r="G17" s="3" t="s">
        <v>62</v>
      </c>
      <c r="H17" s="3"/>
      <c r="I17" s="3"/>
    </row>
    <row r="18" spans="1:9">
      <c r="A18" s="23"/>
      <c r="B18" s="22">
        <v>11.36</v>
      </c>
      <c r="C18" s="12" t="s">
        <v>196</v>
      </c>
      <c r="D18" s="23" t="s">
        <v>46</v>
      </c>
      <c r="E18" s="22">
        <f t="shared" si="0"/>
        <v>420.75</v>
      </c>
      <c r="G18" s="35" t="s">
        <v>21</v>
      </c>
      <c r="H18" s="36">
        <f>H7+H10+H11</f>
        <v>193.58</v>
      </c>
      <c r="I18" s="43"/>
    </row>
    <row r="19" spans="1:9">
      <c r="A19" s="29"/>
      <c r="B19" s="28">
        <v>12.99</v>
      </c>
      <c r="C19" s="10" t="s">
        <v>222</v>
      </c>
      <c r="D19" s="29" t="s">
        <v>36</v>
      </c>
      <c r="E19" s="28">
        <f t="shared" si="0"/>
        <v>433.74</v>
      </c>
      <c r="G19" s="41" t="s">
        <v>66</v>
      </c>
      <c r="H19" s="39">
        <f>IFERROR(H18/H23,"")</f>
        <v>17.598181818181818</v>
      </c>
      <c r="I19" s="42" t="s">
        <v>67</v>
      </c>
    </row>
    <row r="20" spans="1:9">
      <c r="A20" s="21">
        <v>46366</v>
      </c>
      <c r="B20" s="22">
        <v>20.78</v>
      </c>
      <c r="C20" s="12" t="s">
        <v>223</v>
      </c>
      <c r="D20" s="23" t="s">
        <v>61</v>
      </c>
      <c r="E20" s="22">
        <f t="shared" si="0"/>
        <v>454.52</v>
      </c>
      <c r="G20" s="43" t="s">
        <v>69</v>
      </c>
      <c r="H20" s="36">
        <f>IFERROR(H19/2.5,"")</f>
        <v>7.0392727272727269</v>
      </c>
      <c r="I20" s="43"/>
    </row>
    <row r="21" spans="1:9">
      <c r="A21" s="51">
        <v>46367</v>
      </c>
      <c r="B21" s="28">
        <v>17.05</v>
      </c>
      <c r="C21" s="10" t="s">
        <v>224</v>
      </c>
      <c r="D21" s="29" t="s">
        <v>61</v>
      </c>
      <c r="E21" s="28">
        <f t="shared" si="0"/>
        <v>471.57</v>
      </c>
      <c r="G21" s="38" t="s">
        <v>71</v>
      </c>
      <c r="H21" s="44">
        <f>IFERROR(H10/H7,"")</f>
        <v>2.2655195681511473</v>
      </c>
      <c r="I21" s="42" t="s">
        <v>72</v>
      </c>
    </row>
    <row r="22" spans="1:9">
      <c r="A22" s="23"/>
      <c r="B22" s="22">
        <v>18.940000000000001</v>
      </c>
      <c r="C22" s="12" t="s">
        <v>208</v>
      </c>
      <c r="D22" s="23" t="s">
        <v>54</v>
      </c>
      <c r="E22" s="22">
        <f t="shared" si="0"/>
        <v>490.51</v>
      </c>
      <c r="G22" s="30"/>
      <c r="H22" s="30"/>
      <c r="I22" s="30"/>
    </row>
    <row r="23" spans="1:9">
      <c r="A23" s="29"/>
      <c r="B23" s="28">
        <v>16.100000000000001</v>
      </c>
      <c r="C23" s="10" t="s">
        <v>225</v>
      </c>
      <c r="D23" s="29" t="s">
        <v>74</v>
      </c>
      <c r="E23" s="28">
        <f t="shared" si="0"/>
        <v>506.61</v>
      </c>
      <c r="G23" s="45" t="s">
        <v>76</v>
      </c>
      <c r="H23" s="46">
        <v>11</v>
      </c>
      <c r="I23" s="26" t="s">
        <v>77</v>
      </c>
    </row>
    <row r="24" spans="1:9">
      <c r="A24" s="21">
        <v>46383</v>
      </c>
      <c r="B24" s="22">
        <v>25.49</v>
      </c>
      <c r="C24" s="12" t="s">
        <v>226</v>
      </c>
      <c r="D24" s="23" t="s">
        <v>36</v>
      </c>
      <c r="E24" s="22">
        <f t="shared" si="0"/>
        <v>532.1</v>
      </c>
      <c r="G24" s="30"/>
      <c r="H24" s="30"/>
      <c r="I24" s="30"/>
    </row>
    <row r="25" spans="1:9">
      <c r="A25" s="29"/>
      <c r="B25" s="28">
        <v>9.99</v>
      </c>
      <c r="C25" s="16" t="s">
        <v>219</v>
      </c>
      <c r="D25" s="29" t="s">
        <v>61</v>
      </c>
      <c r="E25" s="28">
        <f t="shared" si="0"/>
        <v>542.09</v>
      </c>
      <c r="G25" s="3" t="s">
        <v>80</v>
      </c>
      <c r="H25" s="3"/>
      <c r="I25" s="3"/>
    </row>
    <row r="26" spans="1:9">
      <c r="A26" s="21">
        <v>46384</v>
      </c>
      <c r="B26" s="22">
        <v>15</v>
      </c>
      <c r="C26" s="12" t="s">
        <v>227</v>
      </c>
      <c r="D26" s="23" t="s">
        <v>74</v>
      </c>
      <c r="E26" s="22">
        <f t="shared" si="0"/>
        <v>557.09</v>
      </c>
      <c r="G26" s="45" t="s">
        <v>82</v>
      </c>
      <c r="H26" s="47">
        <v>15</v>
      </c>
      <c r="I26" s="26" t="s">
        <v>83</v>
      </c>
    </row>
    <row r="27" spans="1:9">
      <c r="A27" s="51">
        <v>46366</v>
      </c>
      <c r="B27" s="28">
        <v>10.3</v>
      </c>
      <c r="C27" s="10" t="s">
        <v>115</v>
      </c>
      <c r="D27" s="29" t="s">
        <v>61</v>
      </c>
      <c r="E27" s="28">
        <f t="shared" si="0"/>
        <v>567.39</v>
      </c>
      <c r="G27" s="35" t="s">
        <v>85</v>
      </c>
      <c r="H27" s="36">
        <f>H26/2.5</f>
        <v>6</v>
      </c>
      <c r="I27" s="43"/>
    </row>
    <row r="28" spans="1:9">
      <c r="A28" s="21">
        <v>46373</v>
      </c>
      <c r="B28" s="22">
        <v>21.2</v>
      </c>
      <c r="C28" s="12" t="s">
        <v>228</v>
      </c>
      <c r="D28" s="23" t="s">
        <v>229</v>
      </c>
      <c r="E28" s="22">
        <f t="shared" si="0"/>
        <v>588.59</v>
      </c>
      <c r="G28" s="48" t="s">
        <v>87</v>
      </c>
      <c r="H28" s="25" t="s">
        <v>88</v>
      </c>
      <c r="I28" s="26" t="s">
        <v>83</v>
      </c>
    </row>
    <row r="29" spans="1:9">
      <c r="G29" s="30"/>
      <c r="H29" s="30"/>
      <c r="I29" s="30"/>
    </row>
    <row r="30" spans="1:9">
      <c r="G30" s="3" t="s">
        <v>91</v>
      </c>
      <c r="H30" s="3"/>
      <c r="I30" s="3"/>
    </row>
    <row r="31" spans="1:9">
      <c r="G31" s="45" t="s">
        <v>26</v>
      </c>
      <c r="H31" s="47">
        <f>'2025년 11월'!H31-'2025년 11월'!H5</f>
        <v>9839.51</v>
      </c>
      <c r="I31" s="26" t="s">
        <v>83</v>
      </c>
    </row>
    <row r="32" spans="1:9">
      <c r="G32" s="35" t="s">
        <v>27</v>
      </c>
      <c r="H32" s="36">
        <f>AVERAGE('2025년 9월'!H5,'2025년 10월'!H5,'2025년 11월'!H5,H5)</f>
        <v>1512.27</v>
      </c>
      <c r="I32" s="43"/>
    </row>
    <row r="33" spans="7:9">
      <c r="G33" s="48" t="s">
        <v>95</v>
      </c>
      <c r="H33" s="49">
        <f>IFERROR(H31/H32,"")</f>
        <v>6.5064505676896323</v>
      </c>
      <c r="I33" s="48" t="s">
        <v>96</v>
      </c>
    </row>
    <row r="34" spans="7:9">
      <c r="G34" s="35" t="s">
        <v>98</v>
      </c>
      <c r="H34" s="50">
        <f ca="1">IFERROR(TODAY()+H33*30,"")</f>
        <v>46276.19351703069</v>
      </c>
      <c r="I34" s="43"/>
    </row>
    <row r="37" spans="7:9" ht="15" customHeight="1">
      <c r="G37" s="60" t="s">
        <v>32</v>
      </c>
      <c r="H37" s="60" t="s">
        <v>300</v>
      </c>
    </row>
    <row r="38" spans="7:9" ht="15" customHeight="1">
      <c r="G38" s="60" t="s">
        <v>36</v>
      </c>
      <c r="H38" s="60">
        <f>H6</f>
        <v>137.89000000000001</v>
      </c>
    </row>
    <row r="39" spans="7:9" ht="15" customHeight="1">
      <c r="G39" s="60" t="s">
        <v>301</v>
      </c>
      <c r="H39" s="61">
        <f>H7+H10</f>
        <v>193.58</v>
      </c>
    </row>
    <row r="40" spans="7:9" ht="15" customHeight="1">
      <c r="G40" s="60" t="s">
        <v>46</v>
      </c>
      <c r="H40" s="60">
        <f>H8</f>
        <v>30.8</v>
      </c>
    </row>
    <row r="41" spans="7:9" ht="15" customHeight="1">
      <c r="G41" s="60" t="s">
        <v>54</v>
      </c>
      <c r="H41" s="60">
        <f>H9</f>
        <v>52.22</v>
      </c>
    </row>
    <row r="42" spans="7:9" ht="15" customHeight="1">
      <c r="G42" s="60" t="s">
        <v>74</v>
      </c>
      <c r="H42" s="60">
        <f>H12</f>
        <v>152.9</v>
      </c>
    </row>
    <row r="43" spans="7:9" ht="15" customHeight="1">
      <c r="G43" s="60" t="s">
        <v>229</v>
      </c>
      <c r="H43" s="60">
        <f>H14</f>
        <v>21.2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zoomScaleNormal="100" workbookViewId="0">
      <selection activeCell="N37" sqref="N37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230</v>
      </c>
      <c r="H1" s="4"/>
      <c r="I1" s="4"/>
    </row>
    <row r="2" spans="1:9">
      <c r="A2" s="21">
        <v>46023</v>
      </c>
      <c r="B2" s="22">
        <v>68.349999999999994</v>
      </c>
      <c r="C2" s="17" t="s">
        <v>231</v>
      </c>
      <c r="D2" s="23" t="s">
        <v>61</v>
      </c>
      <c r="E2" s="22">
        <f>IFERROR(B2,0)</f>
        <v>68.349999999999994</v>
      </c>
      <c r="G2" s="24" t="s">
        <v>37</v>
      </c>
      <c r="H2" s="25" t="s">
        <v>232</v>
      </c>
      <c r="I2" s="26" t="s">
        <v>38</v>
      </c>
    </row>
    <row r="3" spans="1:9">
      <c r="A3" s="51">
        <v>46024</v>
      </c>
      <c r="B3" s="28">
        <v>8.06</v>
      </c>
      <c r="C3" s="10" t="s">
        <v>115</v>
      </c>
      <c r="D3" s="29" t="s">
        <v>61</v>
      </c>
      <c r="E3" s="28">
        <f t="shared" ref="E3:E40" si="0">E2+IFERROR(B3,0)</f>
        <v>76.41</v>
      </c>
      <c r="G3" s="30"/>
      <c r="H3" s="30"/>
      <c r="I3" s="30"/>
    </row>
    <row r="4" spans="1:9">
      <c r="A4" s="23"/>
      <c r="B4" s="22">
        <v>10.5</v>
      </c>
      <c r="C4" s="12" t="s">
        <v>160</v>
      </c>
      <c r="D4" s="23" t="s">
        <v>74</v>
      </c>
      <c r="E4" s="22">
        <f t="shared" si="0"/>
        <v>86.91</v>
      </c>
      <c r="G4" s="6" t="s">
        <v>42</v>
      </c>
      <c r="H4" s="31" t="s">
        <v>43</v>
      </c>
      <c r="I4" s="31" t="s">
        <v>44</v>
      </c>
    </row>
    <row r="5" spans="1:9">
      <c r="A5" s="29"/>
      <c r="B5" s="28">
        <v>12.9</v>
      </c>
      <c r="C5" s="10" t="s">
        <v>233</v>
      </c>
      <c r="D5" s="29" t="s">
        <v>61</v>
      </c>
      <c r="E5" s="28">
        <f t="shared" si="0"/>
        <v>99.81</v>
      </c>
      <c r="G5" s="32" t="s">
        <v>9</v>
      </c>
      <c r="H5" s="33">
        <f>SUM(B$2:B$202)</f>
        <v>3034.7372999999998</v>
      </c>
      <c r="I5" s="34">
        <f ca="1">IFERROR((H5-INDIRECT("'"&amp;$H$2&amp;"'!H5"))/INDIRECT("'"&amp;$H$2&amp;"'!H5"),"")</f>
        <v>4.1559443755415479</v>
      </c>
    </row>
    <row r="6" spans="1:9">
      <c r="A6" s="23"/>
      <c r="B6" s="22">
        <v>37.090000000000003</v>
      </c>
      <c r="C6" s="12" t="s">
        <v>234</v>
      </c>
      <c r="D6" s="23" t="s">
        <v>61</v>
      </c>
      <c r="E6" s="22">
        <f t="shared" si="0"/>
        <v>136.9</v>
      </c>
      <c r="G6" s="35" t="s">
        <v>10</v>
      </c>
      <c r="H6" s="36">
        <f>SUMIF(D$2:D$202,"생필품",B$2:B$202)</f>
        <v>71.47999999999999</v>
      </c>
      <c r="I6" s="37">
        <f ca="1">IFERROR((H6-INDIRECT("'"&amp;$H$2&amp;"'!H6"))/INDIRECT("'"&amp;$H$2&amp;"'!H6"),"")</f>
        <v>-0.4816157806947568</v>
      </c>
    </row>
    <row r="7" spans="1:9">
      <c r="A7" s="51">
        <v>46026</v>
      </c>
      <c r="B7" s="28">
        <v>83.81</v>
      </c>
      <c r="C7" s="10" t="s">
        <v>235</v>
      </c>
      <c r="D7" s="29" t="s">
        <v>74</v>
      </c>
      <c r="E7" s="28">
        <f t="shared" si="0"/>
        <v>220.71</v>
      </c>
      <c r="G7" s="38" t="s">
        <v>11</v>
      </c>
      <c r="H7" s="39">
        <f>SUMIF(D$2:D$202,"식재료",B$2:B$202)</f>
        <v>171.91</v>
      </c>
      <c r="I7" s="40">
        <f ca="1">IFERROR((H7-INDIRECT("'"&amp;$H$2&amp;"'!H7"))/INDIRECT("'"&amp;$H$2&amp;"'!H7"),"")</f>
        <v>1.899966261808367</v>
      </c>
    </row>
    <row r="8" spans="1:9">
      <c r="A8" s="23"/>
      <c r="B8" s="22">
        <v>57.19</v>
      </c>
      <c r="C8" s="12" t="s">
        <v>236</v>
      </c>
      <c r="D8" s="23" t="s">
        <v>61</v>
      </c>
      <c r="E8" s="22">
        <f t="shared" si="0"/>
        <v>277.89999999999998</v>
      </c>
      <c r="G8" s="35" t="s">
        <v>12</v>
      </c>
      <c r="H8" s="36">
        <f>SUMIF(D$2:D$202,"보조제",B$2:B$202)</f>
        <v>25.5</v>
      </c>
      <c r="I8" s="37">
        <f ca="1">IFERROR((H8-INDIRECT("'"&amp;$H$2&amp;"'!H8"))/INDIRECT("'"&amp;$H$2&amp;"'!H8"),"")</f>
        <v>-0.17207792207792211</v>
      </c>
    </row>
    <row r="9" spans="1:9">
      <c r="A9" s="29"/>
      <c r="B9" s="28">
        <v>41.1</v>
      </c>
      <c r="C9" s="16" t="s">
        <v>237</v>
      </c>
      <c r="D9" s="29" t="s">
        <v>61</v>
      </c>
      <c r="E9" s="28">
        <f t="shared" si="0"/>
        <v>319</v>
      </c>
      <c r="G9" s="38" t="s">
        <v>13</v>
      </c>
      <c r="H9" s="39">
        <f>SUMIF(D$2:D$202,"교통비",B$2:B$202)</f>
        <v>6</v>
      </c>
      <c r="I9" s="40">
        <f ca="1">IFERROR((H9-INDIRECT("'"&amp;$H$2&amp;"'!H9"))/INDIRECT("'"&amp;$H$2&amp;"'!H9"),"")</f>
        <v>-0.88510149368058211</v>
      </c>
    </row>
    <row r="10" spans="1:9">
      <c r="A10" s="23"/>
      <c r="B10" s="22">
        <v>22.5</v>
      </c>
      <c r="C10" s="12" t="s">
        <v>238</v>
      </c>
      <c r="D10" s="23" t="s">
        <v>46</v>
      </c>
      <c r="E10" s="22">
        <f t="shared" si="0"/>
        <v>341.5</v>
      </c>
      <c r="G10" s="35" t="s">
        <v>14</v>
      </c>
      <c r="H10" s="36">
        <f>SUMIF(D$2:D$202,"외식",B$2:B$202)</f>
        <v>526.67729999999995</v>
      </c>
      <c r="I10" s="37">
        <f ca="1">IFERROR((H10-INDIRECT("'"&amp;$H$2&amp;"'!H10"))/INDIRECT("'"&amp;$H$2&amp;"'!H10"),"")</f>
        <v>2.9216478034251669</v>
      </c>
    </row>
    <row r="11" spans="1:9">
      <c r="A11" s="29"/>
      <c r="B11" s="28">
        <v>139.99</v>
      </c>
      <c r="C11" s="10" t="s">
        <v>239</v>
      </c>
      <c r="D11" s="29" t="s">
        <v>40</v>
      </c>
      <c r="E11" s="28">
        <f t="shared" si="0"/>
        <v>481.49</v>
      </c>
      <c r="G11" s="38" t="s">
        <v>15</v>
      </c>
      <c r="H11" s="39">
        <f>SUMIF(D$2:D$202,"사치 음식",B$2:B$202)</f>
        <v>0</v>
      </c>
      <c r="I11" s="40" t="str">
        <f ca="1">IFERROR((H11-INDIRECT("'"&amp;$H$2&amp;"'!H11"))/INDIRECT("'"&amp;$H$2&amp;"'!H11"),"")</f>
        <v/>
      </c>
    </row>
    <row r="12" spans="1:9">
      <c r="A12" s="21">
        <v>46029</v>
      </c>
      <c r="B12" s="22">
        <v>11.12</v>
      </c>
      <c r="C12" s="12" t="s">
        <v>240</v>
      </c>
      <c r="D12" s="23" t="s">
        <v>40</v>
      </c>
      <c r="E12" s="22">
        <f t="shared" si="0"/>
        <v>492.61</v>
      </c>
      <c r="G12" s="35" t="s">
        <v>16</v>
      </c>
      <c r="H12" s="36">
        <f>SUMIF(D$2:D$202,"사치품",B$2:B$202)</f>
        <v>827.56999999999994</v>
      </c>
      <c r="I12" s="37">
        <f ca="1">IFERROR((H12-INDIRECT("'"&amp;$H$2&amp;"'!H12"))/INDIRECT("'"&amp;$H$2&amp;"'!H12"),"")</f>
        <v>4.4124918247220402</v>
      </c>
    </row>
    <row r="13" spans="1:9">
      <c r="A13" s="29"/>
      <c r="B13" s="28">
        <v>9.2799999999999994</v>
      </c>
      <c r="C13" s="10" t="s">
        <v>241</v>
      </c>
      <c r="D13" s="29" t="s">
        <v>40</v>
      </c>
      <c r="E13" s="28">
        <f t="shared" si="0"/>
        <v>501.89</v>
      </c>
      <c r="G13" s="38" t="s">
        <v>17</v>
      </c>
      <c r="H13" s="39">
        <f>SUMIF(D$2:D$202,"여행",B$2:B$202)</f>
        <v>0</v>
      </c>
      <c r="I13" s="40" t="str">
        <f ca="1">IFERROR((H13-INDIRECT("'"&amp;$H$2&amp;"'!H13"))/INDIRECT("'"&amp;$H$2&amp;"'!H13"),"")</f>
        <v/>
      </c>
    </row>
    <row r="14" spans="1:9">
      <c r="A14" s="23"/>
      <c r="B14" s="22">
        <v>5.76</v>
      </c>
      <c r="C14" s="12" t="s">
        <v>242</v>
      </c>
      <c r="D14" s="23" t="s">
        <v>40</v>
      </c>
      <c r="E14" s="22">
        <f t="shared" si="0"/>
        <v>507.65</v>
      </c>
      <c r="G14" s="35" t="s">
        <v>18</v>
      </c>
      <c r="H14" s="36">
        <f>SUMIF(D$2:D$202,"자기개발비",B$2:B$202)</f>
        <v>1405.6000000000001</v>
      </c>
      <c r="I14" s="37">
        <f ca="1">IFERROR((H14-INDIRECT("'"&amp;$H$2&amp;"'!H14"))/INDIRECT("'"&amp;$H$2&amp;"'!H14"),"")</f>
        <v>65.301886792452834</v>
      </c>
    </row>
    <row r="15" spans="1:9">
      <c r="A15" s="29"/>
      <c r="B15" s="28">
        <v>17</v>
      </c>
      <c r="C15" s="16" t="s">
        <v>243</v>
      </c>
      <c r="D15" s="29" t="s">
        <v>61</v>
      </c>
      <c r="E15" s="28">
        <f t="shared" si="0"/>
        <v>524.65</v>
      </c>
      <c r="G15" s="38" t="s">
        <v>19</v>
      </c>
      <c r="H15" s="39">
        <f>H5-SUM(H6:H14)</f>
        <v>0</v>
      </c>
      <c r="I15" s="40" t="str">
        <f ca="1">IFERROR((H15-INDIRECT("'"&amp;$H$2&amp;"'!H15"))/INDIRECT("'"&amp;$H$2&amp;"'!H15"),"")</f>
        <v/>
      </c>
    </row>
    <row r="16" spans="1:9">
      <c r="A16" s="21">
        <v>46030</v>
      </c>
      <c r="B16" s="22">
        <v>5.76</v>
      </c>
      <c r="C16" s="12" t="s">
        <v>244</v>
      </c>
      <c r="D16" s="23" t="s">
        <v>40</v>
      </c>
      <c r="E16" s="22">
        <f t="shared" si="0"/>
        <v>530.41</v>
      </c>
      <c r="G16" s="30"/>
      <c r="H16" s="30"/>
      <c r="I16" s="30"/>
    </row>
    <row r="17" spans="1:9">
      <c r="A17" s="29"/>
      <c r="B17" s="28">
        <v>5</v>
      </c>
      <c r="C17" s="10" t="s">
        <v>68</v>
      </c>
      <c r="D17" s="29" t="s">
        <v>36</v>
      </c>
      <c r="E17" s="28">
        <f t="shared" si="0"/>
        <v>535.41</v>
      </c>
      <c r="G17" s="3" t="s">
        <v>62</v>
      </c>
      <c r="H17" s="3"/>
      <c r="I17" s="3"/>
    </row>
    <row r="18" spans="1:9">
      <c r="A18" s="21">
        <v>46036</v>
      </c>
      <c r="B18" s="22">
        <v>7.53</v>
      </c>
      <c r="C18" s="12" t="s">
        <v>172</v>
      </c>
      <c r="D18" s="23" t="s">
        <v>61</v>
      </c>
      <c r="E18" s="22">
        <f t="shared" si="0"/>
        <v>542.93999999999994</v>
      </c>
      <c r="G18" s="35" t="s">
        <v>21</v>
      </c>
      <c r="H18" s="36">
        <f>H7+H10+H11</f>
        <v>698.58729999999991</v>
      </c>
      <c r="I18" s="43"/>
    </row>
    <row r="19" spans="1:9">
      <c r="A19" s="51">
        <v>46039</v>
      </c>
      <c r="B19" s="28">
        <v>141.28729999999999</v>
      </c>
      <c r="C19" s="16" t="s">
        <v>245</v>
      </c>
      <c r="D19" s="29" t="s">
        <v>61</v>
      </c>
      <c r="E19" s="28">
        <f t="shared" si="0"/>
        <v>684.2272999999999</v>
      </c>
      <c r="G19" s="41" t="s">
        <v>66</v>
      </c>
      <c r="H19" s="39">
        <f>IFERROR(H18/H23,"")</f>
        <v>22.535074193548386</v>
      </c>
      <c r="I19" s="42" t="s">
        <v>67</v>
      </c>
    </row>
    <row r="20" spans="1:9">
      <c r="A20" s="23"/>
      <c r="B20" s="22">
        <v>55</v>
      </c>
      <c r="C20" s="12" t="s">
        <v>246</v>
      </c>
      <c r="D20" s="23" t="s">
        <v>74</v>
      </c>
      <c r="E20" s="22">
        <f t="shared" si="0"/>
        <v>739.2272999999999</v>
      </c>
      <c r="G20" s="43" t="s">
        <v>69</v>
      </c>
      <c r="H20" s="36">
        <f>IFERROR(H19/2.5,"")</f>
        <v>9.0140296774193551</v>
      </c>
      <c r="I20" s="43"/>
    </row>
    <row r="21" spans="1:9">
      <c r="A21" s="51">
        <v>46040</v>
      </c>
      <c r="B21" s="28">
        <v>6</v>
      </c>
      <c r="C21" s="10" t="s">
        <v>247</v>
      </c>
      <c r="D21" s="29" t="s">
        <v>54</v>
      </c>
      <c r="E21" s="28">
        <f t="shared" si="0"/>
        <v>745.2272999999999</v>
      </c>
      <c r="G21" s="38" t="s">
        <v>71</v>
      </c>
      <c r="H21" s="44">
        <f>IFERROR(H10/H7,"")</f>
        <v>3.063680414170205</v>
      </c>
      <c r="I21" s="42" t="s">
        <v>72</v>
      </c>
    </row>
    <row r="22" spans="1:9">
      <c r="A22" s="23"/>
      <c r="B22" s="22">
        <v>5.25</v>
      </c>
      <c r="C22" s="12" t="s">
        <v>68</v>
      </c>
      <c r="D22" s="23" t="s">
        <v>36</v>
      </c>
      <c r="E22" s="22">
        <f t="shared" si="0"/>
        <v>750.4772999999999</v>
      </c>
      <c r="G22" s="30"/>
      <c r="H22" s="30"/>
      <c r="I22" s="30"/>
    </row>
    <row r="23" spans="1:9">
      <c r="A23" s="29"/>
      <c r="B23" s="28">
        <v>440</v>
      </c>
      <c r="C23" s="10" t="s">
        <v>248</v>
      </c>
      <c r="D23" s="29" t="s">
        <v>74</v>
      </c>
      <c r="E23" s="28">
        <f t="shared" si="0"/>
        <v>1190.4773</v>
      </c>
      <c r="G23" s="45" t="s">
        <v>76</v>
      </c>
      <c r="H23" s="46">
        <v>31</v>
      </c>
      <c r="I23" s="26" t="s">
        <v>77</v>
      </c>
    </row>
    <row r="24" spans="1:9">
      <c r="A24" s="23"/>
      <c r="B24" s="22">
        <v>30</v>
      </c>
      <c r="C24" s="12" t="s">
        <v>249</v>
      </c>
      <c r="D24" s="23" t="s">
        <v>61</v>
      </c>
      <c r="E24" s="22">
        <f t="shared" si="0"/>
        <v>1220.4773</v>
      </c>
      <c r="G24" s="30"/>
      <c r="H24" s="30"/>
      <c r="I24" s="30"/>
    </row>
    <row r="25" spans="1:9">
      <c r="A25" s="51">
        <v>46041</v>
      </c>
      <c r="B25" s="28">
        <v>20</v>
      </c>
      <c r="C25" s="10" t="s">
        <v>160</v>
      </c>
      <c r="D25" s="29" t="s">
        <v>74</v>
      </c>
      <c r="E25" s="28">
        <f t="shared" si="0"/>
        <v>1240.4773</v>
      </c>
      <c r="G25" s="3" t="s">
        <v>80</v>
      </c>
      <c r="H25" s="3"/>
      <c r="I25" s="3"/>
    </row>
    <row r="26" spans="1:9">
      <c r="A26" s="23"/>
      <c r="B26" s="22">
        <v>20.77</v>
      </c>
      <c r="C26" s="12" t="s">
        <v>250</v>
      </c>
      <c r="D26" s="23" t="s">
        <v>36</v>
      </c>
      <c r="E26" s="22">
        <f t="shared" si="0"/>
        <v>1261.2473</v>
      </c>
      <c r="G26" s="45" t="s">
        <v>82</v>
      </c>
      <c r="H26" s="47">
        <v>15</v>
      </c>
      <c r="I26" s="26" t="s">
        <v>83</v>
      </c>
    </row>
    <row r="27" spans="1:9">
      <c r="A27" s="29"/>
      <c r="B27" s="28">
        <v>5.93</v>
      </c>
      <c r="C27" s="10" t="s">
        <v>158</v>
      </c>
      <c r="D27" s="29" t="s">
        <v>229</v>
      </c>
      <c r="E27" s="28">
        <f t="shared" si="0"/>
        <v>1267.1773000000001</v>
      </c>
      <c r="G27" s="35" t="s">
        <v>85</v>
      </c>
      <c r="H27" s="36">
        <f>H26/2.5</f>
        <v>6</v>
      </c>
      <c r="I27" s="43"/>
    </row>
    <row r="28" spans="1:9">
      <c r="A28" s="21">
        <v>46043</v>
      </c>
      <c r="B28" s="22">
        <v>9.69</v>
      </c>
      <c r="C28" s="17" t="s">
        <v>251</v>
      </c>
      <c r="D28" s="23" t="s">
        <v>61</v>
      </c>
      <c r="E28" s="22">
        <f t="shared" si="0"/>
        <v>1276.8673000000001</v>
      </c>
      <c r="G28" s="48" t="s">
        <v>87</v>
      </c>
      <c r="H28" s="25" t="s">
        <v>88</v>
      </c>
      <c r="I28" s="26" t="s">
        <v>83</v>
      </c>
    </row>
    <row r="29" spans="1:9">
      <c r="A29" s="51">
        <v>46044</v>
      </c>
      <c r="B29" s="28">
        <v>11.84</v>
      </c>
      <c r="C29" s="16" t="s">
        <v>252</v>
      </c>
      <c r="D29" s="29" t="s">
        <v>61</v>
      </c>
      <c r="E29" s="28">
        <f t="shared" si="0"/>
        <v>1288.7073</v>
      </c>
      <c r="G29" s="30"/>
      <c r="H29" s="30"/>
      <c r="I29" s="30"/>
    </row>
    <row r="30" spans="1:9">
      <c r="A30" s="21">
        <v>46045</v>
      </c>
      <c r="B30" s="22">
        <v>3</v>
      </c>
      <c r="C30" s="17" t="s">
        <v>253</v>
      </c>
      <c r="D30" s="23" t="s">
        <v>46</v>
      </c>
      <c r="E30" s="22">
        <f t="shared" si="0"/>
        <v>1291.7073</v>
      </c>
      <c r="G30" s="3" t="s">
        <v>91</v>
      </c>
      <c r="H30" s="3"/>
      <c r="I30" s="3"/>
    </row>
    <row r="31" spans="1:9">
      <c r="A31" s="29"/>
      <c r="B31" s="28">
        <v>4.5599999999999996</v>
      </c>
      <c r="C31" s="16" t="s">
        <v>254</v>
      </c>
      <c r="D31" s="29" t="s">
        <v>74</v>
      </c>
      <c r="E31" s="28">
        <f t="shared" si="0"/>
        <v>1296.2673</v>
      </c>
      <c r="G31" s="45" t="s">
        <v>26</v>
      </c>
      <c r="H31" s="47">
        <f>'2025년 12월'!H31-'2025년 12월'!H5</f>
        <v>9250.92</v>
      </c>
      <c r="I31" s="26" t="s">
        <v>83</v>
      </c>
    </row>
    <row r="32" spans="1:9">
      <c r="A32" s="21">
        <v>46049</v>
      </c>
      <c r="B32" s="22">
        <v>50.82</v>
      </c>
      <c r="C32" s="17" t="s">
        <v>255</v>
      </c>
      <c r="D32" s="23" t="s">
        <v>61</v>
      </c>
      <c r="E32" s="22">
        <f t="shared" si="0"/>
        <v>1347.0872999999999</v>
      </c>
      <c r="G32" s="35" t="s">
        <v>27</v>
      </c>
      <c r="H32" s="36">
        <f>AVERAGE('2025년 9월'!H5,'2025년 10월'!H5,'2025년 11월'!H5,'2025년 12월'!H5,H5)</f>
        <v>1816.7634599999997</v>
      </c>
      <c r="I32" s="43"/>
    </row>
    <row r="33" spans="1:9">
      <c r="A33" s="51">
        <v>46050</v>
      </c>
      <c r="B33" s="28">
        <v>15.37</v>
      </c>
      <c r="C33" s="10" t="s">
        <v>218</v>
      </c>
      <c r="D33" s="29" t="s">
        <v>61</v>
      </c>
      <c r="E33" s="28">
        <f t="shared" si="0"/>
        <v>1362.4572999999998</v>
      </c>
      <c r="G33" s="48" t="s">
        <v>95</v>
      </c>
      <c r="H33" s="49">
        <f>IFERROR(H31/H32,"")</f>
        <v>5.0919782369467086</v>
      </c>
      <c r="I33" s="48" t="s">
        <v>96</v>
      </c>
    </row>
    <row r="34" spans="1:9">
      <c r="A34" s="23"/>
      <c r="B34" s="22">
        <v>7.2</v>
      </c>
      <c r="C34" s="17" t="s">
        <v>256</v>
      </c>
      <c r="D34" s="23" t="s">
        <v>74</v>
      </c>
      <c r="E34" s="22">
        <f t="shared" si="0"/>
        <v>1369.6572999999999</v>
      </c>
      <c r="G34" s="35" t="s">
        <v>98</v>
      </c>
      <c r="H34" s="50">
        <f ca="1">IFERROR(TODAY()+H33*30,"")</f>
        <v>46233.759347108404</v>
      </c>
      <c r="I34" s="43"/>
    </row>
    <row r="35" spans="1:9">
      <c r="A35" s="51">
        <v>46051</v>
      </c>
      <c r="B35" s="28">
        <v>1399.67</v>
      </c>
      <c r="C35" s="10" t="s">
        <v>257</v>
      </c>
      <c r="D35" s="29" t="s">
        <v>229</v>
      </c>
      <c r="E35" s="28">
        <f t="shared" si="0"/>
        <v>2769.3272999999999</v>
      </c>
    </row>
    <row r="36" spans="1:9">
      <c r="A36" s="23"/>
      <c r="B36" s="22">
        <v>18.45</v>
      </c>
      <c r="C36" s="17" t="s">
        <v>258</v>
      </c>
      <c r="D36" s="23" t="s">
        <v>61</v>
      </c>
      <c r="E36" s="22">
        <f t="shared" si="0"/>
        <v>2787.7772999999997</v>
      </c>
    </row>
    <row r="37" spans="1:9">
      <c r="A37" s="29"/>
      <c r="B37" s="28">
        <v>191.8</v>
      </c>
      <c r="C37" s="10" t="s">
        <v>259</v>
      </c>
      <c r="D37" s="29" t="s">
        <v>74</v>
      </c>
      <c r="E37" s="28">
        <f t="shared" si="0"/>
        <v>2979.5772999999999</v>
      </c>
      <c r="G37" s="60" t="s">
        <v>32</v>
      </c>
      <c r="H37" s="60" t="s">
        <v>300</v>
      </c>
    </row>
    <row r="38" spans="1:9">
      <c r="A38" s="21">
        <v>46052</v>
      </c>
      <c r="B38" s="22">
        <v>5</v>
      </c>
      <c r="C38" s="12" t="s">
        <v>68</v>
      </c>
      <c r="D38" s="23" t="s">
        <v>36</v>
      </c>
      <c r="E38" s="22">
        <f t="shared" si="0"/>
        <v>2984.5772999999999</v>
      </c>
      <c r="G38" s="60" t="s">
        <v>36</v>
      </c>
      <c r="H38" s="60">
        <f>H6</f>
        <v>71.47999999999999</v>
      </c>
    </row>
    <row r="39" spans="1:9">
      <c r="A39" s="51">
        <v>46053</v>
      </c>
      <c r="B39" s="28">
        <v>14.7</v>
      </c>
      <c r="C39" s="10" t="s">
        <v>225</v>
      </c>
      <c r="D39" s="29" t="s">
        <v>74</v>
      </c>
      <c r="E39" s="28">
        <f t="shared" si="0"/>
        <v>2999.2772999999997</v>
      </c>
      <c r="G39" s="60" t="s">
        <v>301</v>
      </c>
      <c r="H39" s="61">
        <f>H7+H10</f>
        <v>698.58729999999991</v>
      </c>
    </row>
    <row r="40" spans="1:9">
      <c r="A40" s="23"/>
      <c r="B40" s="22">
        <v>35.46</v>
      </c>
      <c r="C40" s="12" t="s">
        <v>226</v>
      </c>
      <c r="D40" s="23" t="s">
        <v>36</v>
      </c>
      <c r="E40" s="22">
        <f t="shared" si="0"/>
        <v>3034.7372999999998</v>
      </c>
      <c r="G40" s="60" t="s">
        <v>46</v>
      </c>
      <c r="H40" s="60">
        <f>H8</f>
        <v>25.5</v>
      </c>
    </row>
    <row r="41" spans="1:9" ht="15" customHeight="1">
      <c r="G41" s="60" t="s">
        <v>54</v>
      </c>
      <c r="H41" s="60">
        <f>H9</f>
        <v>6</v>
      </c>
    </row>
    <row r="42" spans="1:9" ht="15" customHeight="1">
      <c r="G42" s="60" t="s">
        <v>74</v>
      </c>
      <c r="H42" s="60">
        <f>H12</f>
        <v>827.56999999999994</v>
      </c>
    </row>
    <row r="43" spans="1:9" ht="15" customHeight="1">
      <c r="G43" s="60" t="s">
        <v>229</v>
      </c>
      <c r="H43" s="60">
        <f>H14</f>
        <v>1405.6000000000001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5"/>
  <sheetViews>
    <sheetView tabSelected="1" zoomScaleNormal="100" workbookViewId="0">
      <selection activeCell="D41" sqref="D41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260</v>
      </c>
      <c r="H1" s="4"/>
      <c r="I1" s="4"/>
    </row>
    <row r="2" spans="1:9">
      <c r="A2" s="21">
        <v>46054</v>
      </c>
      <c r="B2" s="22">
        <v>440</v>
      </c>
      <c r="C2" s="12" t="s">
        <v>261</v>
      </c>
      <c r="D2" s="23" t="s">
        <v>74</v>
      </c>
      <c r="E2" s="22">
        <f>IFERROR(B2,0)</f>
        <v>440</v>
      </c>
      <c r="G2" s="24" t="s">
        <v>37</v>
      </c>
      <c r="H2" s="25" t="s">
        <v>262</v>
      </c>
      <c r="I2" s="26" t="s">
        <v>38</v>
      </c>
    </row>
    <row r="3" spans="1:9">
      <c r="A3" s="51">
        <v>46055</v>
      </c>
      <c r="B3" s="28">
        <v>11.31</v>
      </c>
      <c r="C3" s="16" t="s">
        <v>263</v>
      </c>
      <c r="D3" s="29" t="s">
        <v>61</v>
      </c>
      <c r="E3" s="28">
        <f t="shared" ref="E3:E37" si="0">E2+IFERROR(B3,0)</f>
        <v>451.31</v>
      </c>
      <c r="G3" s="30"/>
      <c r="H3" s="30"/>
      <c r="I3" s="30"/>
    </row>
    <row r="4" spans="1:9">
      <c r="A4" s="23"/>
      <c r="B4" s="22">
        <v>20.79</v>
      </c>
      <c r="C4" s="17" t="s">
        <v>264</v>
      </c>
      <c r="D4" s="23" t="s">
        <v>36</v>
      </c>
      <c r="E4" s="22">
        <f t="shared" si="0"/>
        <v>472.1</v>
      </c>
      <c r="G4" s="6" t="s">
        <v>42</v>
      </c>
      <c r="H4" s="31" t="s">
        <v>43</v>
      </c>
      <c r="I4" s="31" t="s">
        <v>44</v>
      </c>
    </row>
    <row r="5" spans="1:9">
      <c r="A5" s="29"/>
      <c r="B5" s="28">
        <v>19.79</v>
      </c>
      <c r="C5" s="16" t="s">
        <v>265</v>
      </c>
      <c r="D5" s="29" t="s">
        <v>266</v>
      </c>
      <c r="E5" s="28">
        <f t="shared" si="0"/>
        <v>491.89000000000004</v>
      </c>
      <c r="G5" s="32" t="s">
        <v>9</v>
      </c>
      <c r="H5" s="33">
        <f>SUM(B$2:B$202)</f>
        <v>2538.42</v>
      </c>
      <c r="I5" s="34">
        <f ca="1">IFERROR((H5-INDIRECT("'"&amp;$H$2&amp;"'!H5"))/INDIRECT("'"&amp;$H$2&amp;"'!H5"),"")</f>
        <v>-0.16354539155662659</v>
      </c>
    </row>
    <row r="6" spans="1:9">
      <c r="A6" s="23"/>
      <c r="B6" s="22">
        <v>6.69</v>
      </c>
      <c r="C6" s="17" t="s">
        <v>267</v>
      </c>
      <c r="D6" s="23" t="s">
        <v>266</v>
      </c>
      <c r="E6" s="22">
        <f t="shared" si="0"/>
        <v>498.58000000000004</v>
      </c>
      <c r="G6" s="35" t="s">
        <v>10</v>
      </c>
      <c r="H6" s="36">
        <f>SUMIF(D$2:D$202,"생필품",B$2:B$202)</f>
        <v>194.9</v>
      </c>
      <c r="I6" s="37">
        <f ca="1">IFERROR((H6-INDIRECT("'"&amp;$H$2&amp;"'!H6"))/INDIRECT("'"&amp;$H$2&amp;"'!H6"),"")</f>
        <v>1.7266368214885288</v>
      </c>
    </row>
    <row r="7" spans="1:9">
      <c r="A7" s="29"/>
      <c r="B7" s="28">
        <v>14.79</v>
      </c>
      <c r="C7" s="16" t="s">
        <v>268</v>
      </c>
      <c r="D7" s="29" t="s">
        <v>266</v>
      </c>
      <c r="E7" s="28">
        <f t="shared" si="0"/>
        <v>513.37</v>
      </c>
      <c r="G7" s="38" t="s">
        <v>11</v>
      </c>
      <c r="H7" s="39">
        <f>SUMIF(D$2:D$202,"식재료",B$2:B$202)</f>
        <v>187.46</v>
      </c>
      <c r="I7" s="40">
        <f ca="1">IFERROR((H7-INDIRECT("'"&amp;$H$2&amp;"'!H7"))/INDIRECT("'"&amp;$H$2&amp;"'!H7"),"")</f>
        <v>9.0454307486475552E-2</v>
      </c>
    </row>
    <row r="8" spans="1:9">
      <c r="A8" s="23"/>
      <c r="B8" s="22">
        <v>131.69</v>
      </c>
      <c r="C8" s="17" t="s">
        <v>269</v>
      </c>
      <c r="D8" s="23" t="s">
        <v>40</v>
      </c>
      <c r="E8" s="22">
        <f t="shared" si="0"/>
        <v>645.05999999999995</v>
      </c>
      <c r="G8" s="35" t="s">
        <v>12</v>
      </c>
      <c r="H8" s="36">
        <f>SUMIF(D$2:D$202,"보조제",B$2:B$202)</f>
        <v>62.46</v>
      </c>
      <c r="I8" s="37">
        <f ca="1">IFERROR((H8-INDIRECT("'"&amp;$H$2&amp;"'!H8"))/INDIRECT("'"&amp;$H$2&amp;"'!H8"),"")</f>
        <v>1.4494117647058824</v>
      </c>
    </row>
    <row r="9" spans="1:9">
      <c r="A9" s="29"/>
      <c r="B9" s="28">
        <v>28.95</v>
      </c>
      <c r="C9" s="16" t="s">
        <v>270</v>
      </c>
      <c r="D9" s="29" t="s">
        <v>266</v>
      </c>
      <c r="E9" s="28">
        <f t="shared" si="0"/>
        <v>674.01</v>
      </c>
      <c r="G9" s="38" t="s">
        <v>13</v>
      </c>
      <c r="H9" s="39">
        <f>SUMIF(D$2:D$202,"교통비",B$2:B$202)</f>
        <v>8.98</v>
      </c>
      <c r="I9" s="40">
        <f ca="1">IFERROR((H9-INDIRECT("'"&amp;$H$2&amp;"'!H9"))/INDIRECT("'"&amp;$H$2&amp;"'!H9"),"")</f>
        <v>0.49666666666666676</v>
      </c>
    </row>
    <row r="10" spans="1:9">
      <c r="A10" s="23"/>
      <c r="B10" s="22">
        <v>17.989999999999998</v>
      </c>
      <c r="C10" s="17" t="s">
        <v>271</v>
      </c>
      <c r="D10" s="23" t="s">
        <v>40</v>
      </c>
      <c r="E10" s="22">
        <f t="shared" si="0"/>
        <v>692</v>
      </c>
      <c r="G10" s="35" t="s">
        <v>14</v>
      </c>
      <c r="H10" s="36">
        <f>SUMIF(D$2:D$202,"외식",B$2:B$202)</f>
        <v>185.79999999999998</v>
      </c>
      <c r="I10" s="37">
        <f ca="1">IFERROR((H10-INDIRECT("'"&amp;$H$2&amp;"'!H10"))/INDIRECT("'"&amp;$H$2&amp;"'!H10"),"")</f>
        <v>-0.64722231241027484</v>
      </c>
    </row>
    <row r="11" spans="1:9">
      <c r="A11" s="29"/>
      <c r="B11" s="28">
        <v>12.47</v>
      </c>
      <c r="C11" s="16" t="s">
        <v>272</v>
      </c>
      <c r="D11" s="29" t="s">
        <v>46</v>
      </c>
      <c r="E11" s="28">
        <f t="shared" si="0"/>
        <v>704.47</v>
      </c>
      <c r="G11" s="38" t="s">
        <v>15</v>
      </c>
      <c r="H11" s="39">
        <f>SUMIF(D$2:D$202,"사치 음식",B$2:B$202)</f>
        <v>116.03</v>
      </c>
      <c r="I11" s="40" t="str">
        <f ca="1">IFERROR((H11-INDIRECT("'"&amp;$H$2&amp;"'!H11"))/INDIRECT("'"&amp;$H$2&amp;"'!H11"),"")</f>
        <v/>
      </c>
    </row>
    <row r="12" spans="1:9">
      <c r="A12" s="23"/>
      <c r="B12" s="22">
        <v>24.55</v>
      </c>
      <c r="C12" s="17" t="s">
        <v>273</v>
      </c>
      <c r="D12" s="23" t="s">
        <v>36</v>
      </c>
      <c r="E12" s="22">
        <f t="shared" si="0"/>
        <v>729.02</v>
      </c>
      <c r="G12" s="35" t="s">
        <v>16</v>
      </c>
      <c r="H12" s="36">
        <f>SUMIF(D$2:D$202,"사치품",B$2:B$202)</f>
        <v>604.75</v>
      </c>
      <c r="I12" s="37">
        <f ca="1">IFERROR((H12-INDIRECT("'"&amp;$H$2&amp;"'!H12"))/INDIRECT("'"&amp;$H$2&amp;"'!H12"),"")</f>
        <v>-0.26924610606957716</v>
      </c>
    </row>
    <row r="13" spans="1:9">
      <c r="A13" s="29"/>
      <c r="B13" s="28">
        <v>49.99</v>
      </c>
      <c r="C13" s="16" t="s">
        <v>274</v>
      </c>
      <c r="D13" s="29" t="s">
        <v>46</v>
      </c>
      <c r="E13" s="28">
        <f t="shared" si="0"/>
        <v>779.01</v>
      </c>
      <c r="G13" s="38" t="s">
        <v>17</v>
      </c>
      <c r="H13" s="39">
        <f>SUMIF(D$2:D$202,"여행",B$2:B$202)</f>
        <v>668</v>
      </c>
      <c r="I13" s="40" t="str">
        <f ca="1">IFERROR((H13-INDIRECT("'"&amp;$H$2&amp;"'!H13"))/INDIRECT("'"&amp;$H$2&amp;"'!H13"),"")</f>
        <v/>
      </c>
    </row>
    <row r="14" spans="1:9">
      <c r="A14" s="23"/>
      <c r="B14" s="22">
        <v>8.5399999999999991</v>
      </c>
      <c r="C14" s="12" t="s">
        <v>241</v>
      </c>
      <c r="D14" s="23" t="s">
        <v>40</v>
      </c>
      <c r="E14" s="22">
        <f t="shared" si="0"/>
        <v>787.55</v>
      </c>
      <c r="G14" s="35" t="s">
        <v>18</v>
      </c>
      <c r="H14" s="36">
        <f>SUMIF(D$2:D$202,"자기개발비",B$2:B$202)</f>
        <v>510.04</v>
      </c>
      <c r="I14" s="37">
        <f ca="1">IFERROR((H14-INDIRECT("'"&amp;$H$2&amp;"'!H14"))/INDIRECT("'"&amp;$H$2&amp;"'!H14"),"")</f>
        <v>-0.63713716562322142</v>
      </c>
    </row>
    <row r="15" spans="1:9">
      <c r="A15" s="51">
        <v>46060</v>
      </c>
      <c r="B15" s="28">
        <v>38</v>
      </c>
      <c r="C15" s="10" t="s">
        <v>143</v>
      </c>
      <c r="D15" s="29" t="s">
        <v>36</v>
      </c>
      <c r="E15" s="28">
        <f t="shared" si="0"/>
        <v>825.55</v>
      </c>
      <c r="G15" s="38" t="s">
        <v>19</v>
      </c>
      <c r="H15" s="39">
        <f>H5-SUM(H6:H14)</f>
        <v>0</v>
      </c>
      <c r="I15" s="40" t="str">
        <f ca="1">IFERROR((H15-INDIRECT("'"&amp;$H$2&amp;"'!H15"))/INDIRECT("'"&amp;$H$2&amp;"'!H15"),"")</f>
        <v/>
      </c>
    </row>
    <row r="16" spans="1:9">
      <c r="A16" s="23"/>
      <c r="B16" s="22">
        <v>28.54</v>
      </c>
      <c r="C16" s="17" t="s">
        <v>275</v>
      </c>
      <c r="D16" s="23" t="s">
        <v>61</v>
      </c>
      <c r="E16" s="22">
        <f t="shared" si="0"/>
        <v>854.08999999999992</v>
      </c>
      <c r="G16" s="30"/>
      <c r="H16" s="30"/>
      <c r="I16" s="30"/>
    </row>
    <row r="17" spans="1:9">
      <c r="A17" s="29"/>
      <c r="B17" s="28">
        <v>29.24</v>
      </c>
      <c r="C17" s="10" t="s">
        <v>276</v>
      </c>
      <c r="D17" s="29" t="s">
        <v>40</v>
      </c>
      <c r="E17" s="28">
        <f t="shared" si="0"/>
        <v>883.32999999999993</v>
      </c>
      <c r="G17" s="3" t="s">
        <v>62</v>
      </c>
      <c r="H17" s="3"/>
      <c r="I17" s="3"/>
    </row>
    <row r="18" spans="1:9">
      <c r="A18" s="23"/>
      <c r="B18" s="22">
        <v>5</v>
      </c>
      <c r="C18" s="12" t="s">
        <v>68</v>
      </c>
      <c r="D18" s="23" t="s">
        <v>36</v>
      </c>
      <c r="E18" s="22">
        <f t="shared" si="0"/>
        <v>888.32999999999993</v>
      </c>
      <c r="G18" s="35" t="s">
        <v>21</v>
      </c>
      <c r="H18" s="36">
        <f>H7+H10+H11</f>
        <v>489.28999999999996</v>
      </c>
      <c r="I18" s="43"/>
    </row>
    <row r="19" spans="1:9">
      <c r="A19" s="29"/>
      <c r="B19" s="28">
        <v>11.99</v>
      </c>
      <c r="C19" s="16" t="s">
        <v>277</v>
      </c>
      <c r="D19" s="29" t="s">
        <v>61</v>
      </c>
      <c r="E19" s="28">
        <f t="shared" si="0"/>
        <v>900.31999999999994</v>
      </c>
      <c r="G19" s="41" t="s">
        <v>66</v>
      </c>
      <c r="H19" s="39">
        <f>IFERROR(H18/H23,"")</f>
        <v>17.474642857142857</v>
      </c>
      <c r="I19" s="42" t="s">
        <v>67</v>
      </c>
    </row>
    <row r="20" spans="1:9">
      <c r="A20" s="23"/>
      <c r="B20" s="22">
        <v>25</v>
      </c>
      <c r="C20" s="12" t="s">
        <v>278</v>
      </c>
      <c r="D20" s="23" t="s">
        <v>266</v>
      </c>
      <c r="E20" s="22">
        <f t="shared" si="0"/>
        <v>925.31999999999994</v>
      </c>
      <c r="G20" s="43" t="s">
        <v>69</v>
      </c>
      <c r="H20" s="36">
        <f>IFERROR(H19/2.5,"")</f>
        <v>6.9898571428571428</v>
      </c>
      <c r="I20" s="43"/>
    </row>
    <row r="21" spans="1:9">
      <c r="A21" s="51">
        <v>46064</v>
      </c>
      <c r="B21" s="28">
        <v>510.04</v>
      </c>
      <c r="C21" s="16" t="s">
        <v>279</v>
      </c>
      <c r="D21" s="29" t="s">
        <v>229</v>
      </c>
      <c r="E21" s="28">
        <f t="shared" si="0"/>
        <v>1435.36</v>
      </c>
      <c r="G21" s="38" t="s">
        <v>71</v>
      </c>
      <c r="H21" s="44">
        <f>IFERROR(H10/H7,"")</f>
        <v>0.99114477755254438</v>
      </c>
      <c r="I21" s="42" t="s">
        <v>72</v>
      </c>
    </row>
    <row r="22" spans="1:9">
      <c r="A22" s="23"/>
      <c r="B22" s="22">
        <v>3.99</v>
      </c>
      <c r="C22" s="17" t="s">
        <v>280</v>
      </c>
      <c r="D22" s="23" t="s">
        <v>74</v>
      </c>
      <c r="E22" s="22">
        <f t="shared" si="0"/>
        <v>1439.35</v>
      </c>
      <c r="G22" s="30"/>
      <c r="H22" s="30"/>
      <c r="I22" s="30"/>
    </row>
    <row r="23" spans="1:9">
      <c r="A23" s="29"/>
      <c r="B23" s="28">
        <v>10.76</v>
      </c>
      <c r="C23" s="16" t="s">
        <v>281</v>
      </c>
      <c r="D23" s="29" t="s">
        <v>74</v>
      </c>
      <c r="E23" s="28">
        <f t="shared" si="0"/>
        <v>1450.11</v>
      </c>
      <c r="G23" s="45" t="s">
        <v>76</v>
      </c>
      <c r="H23" s="46">
        <v>28</v>
      </c>
      <c r="I23" s="26" t="s">
        <v>77</v>
      </c>
    </row>
    <row r="24" spans="1:9">
      <c r="A24" s="21">
        <v>46070</v>
      </c>
      <c r="B24" s="22">
        <v>17.920000000000002</v>
      </c>
      <c r="C24" s="17" t="s">
        <v>255</v>
      </c>
      <c r="D24" s="23" t="s">
        <v>61</v>
      </c>
      <c r="E24" s="22">
        <f t="shared" si="0"/>
        <v>1468.03</v>
      </c>
      <c r="G24" s="30"/>
      <c r="H24" s="30"/>
      <c r="I24" s="30"/>
    </row>
    <row r="25" spans="1:9">
      <c r="A25" s="29"/>
      <c r="B25" s="28">
        <v>150</v>
      </c>
      <c r="C25" s="16" t="s">
        <v>282</v>
      </c>
      <c r="D25" s="29" t="s">
        <v>74</v>
      </c>
      <c r="E25" s="28">
        <f t="shared" si="0"/>
        <v>1618.03</v>
      </c>
      <c r="G25" s="3" t="s">
        <v>80</v>
      </c>
      <c r="H25" s="3"/>
      <c r="I25" s="3"/>
    </row>
    <row r="26" spans="1:9">
      <c r="A26" s="23"/>
      <c r="B26" s="22">
        <v>7.16</v>
      </c>
      <c r="C26" s="17" t="s">
        <v>283</v>
      </c>
      <c r="D26" s="23" t="s">
        <v>266</v>
      </c>
      <c r="E26" s="22">
        <f t="shared" si="0"/>
        <v>1625.19</v>
      </c>
      <c r="G26" s="45" t="s">
        <v>82</v>
      </c>
      <c r="H26" s="47">
        <v>17</v>
      </c>
      <c r="I26" s="26" t="s">
        <v>83</v>
      </c>
    </row>
    <row r="27" spans="1:9">
      <c r="A27" s="51">
        <v>46071</v>
      </c>
      <c r="B27" s="28">
        <v>12.81</v>
      </c>
      <c r="C27" s="16" t="s">
        <v>284</v>
      </c>
      <c r="D27" s="29" t="s">
        <v>61</v>
      </c>
      <c r="E27" s="28">
        <f t="shared" si="0"/>
        <v>1638</v>
      </c>
      <c r="G27" s="35" t="s">
        <v>85</v>
      </c>
      <c r="H27" s="36">
        <f>H26/2.5</f>
        <v>6.8</v>
      </c>
      <c r="I27" s="43"/>
    </row>
    <row r="28" spans="1:9">
      <c r="A28" s="21">
        <v>46073</v>
      </c>
      <c r="B28" s="22">
        <v>95</v>
      </c>
      <c r="C28" s="17" t="s">
        <v>285</v>
      </c>
      <c r="D28" s="23" t="s">
        <v>61</v>
      </c>
      <c r="E28" s="22">
        <f t="shared" si="0"/>
        <v>1733</v>
      </c>
      <c r="G28" s="48" t="s">
        <v>87</v>
      </c>
      <c r="H28" s="25" t="s">
        <v>88</v>
      </c>
      <c r="I28" s="26" t="s">
        <v>83</v>
      </c>
    </row>
    <row r="29" spans="1:9">
      <c r="A29" s="29"/>
      <c r="B29" s="28">
        <v>13.65</v>
      </c>
      <c r="C29" s="16" t="s">
        <v>286</v>
      </c>
      <c r="D29" s="29" t="s">
        <v>266</v>
      </c>
      <c r="E29" s="28">
        <f t="shared" si="0"/>
        <v>1746.65</v>
      </c>
      <c r="G29" s="30"/>
      <c r="H29" s="30"/>
      <c r="I29" s="30"/>
    </row>
    <row r="30" spans="1:9">
      <c r="A30" s="21">
        <v>46074</v>
      </c>
      <c r="B30" s="22">
        <v>5</v>
      </c>
      <c r="C30" s="17" t="s">
        <v>287</v>
      </c>
      <c r="D30" s="23" t="s">
        <v>36</v>
      </c>
      <c r="E30" s="22">
        <f t="shared" si="0"/>
        <v>1751.65</v>
      </c>
      <c r="G30" s="3" t="s">
        <v>91</v>
      </c>
      <c r="H30" s="3"/>
      <c r="I30" s="3"/>
    </row>
    <row r="31" spans="1:9">
      <c r="A31" s="29"/>
      <c r="B31" s="28">
        <v>668</v>
      </c>
      <c r="C31" s="10" t="s">
        <v>288</v>
      </c>
      <c r="D31" s="29" t="s">
        <v>174</v>
      </c>
      <c r="E31" s="28">
        <f t="shared" si="0"/>
        <v>2419.65</v>
      </c>
      <c r="G31" s="45" t="s">
        <v>26</v>
      </c>
      <c r="H31" s="47">
        <f>'2026년 1월'!H31-'2026년 1월'!H5</f>
        <v>6216.1827000000003</v>
      </c>
      <c r="I31" s="26" t="s">
        <v>83</v>
      </c>
    </row>
    <row r="32" spans="1:9">
      <c r="A32" s="23"/>
      <c r="B32" s="22">
        <v>15.92</v>
      </c>
      <c r="C32" s="12" t="s">
        <v>289</v>
      </c>
      <c r="D32" s="23" t="s">
        <v>36</v>
      </c>
      <c r="E32" s="22">
        <f t="shared" si="0"/>
        <v>2435.5700000000002</v>
      </c>
      <c r="G32" s="35" t="s">
        <v>27</v>
      </c>
      <c r="H32" s="36">
        <f>AVERAGE('2025년 9월'!H5,'2025년 10월'!H5,'2025년 11월'!H5,'2025년 12월'!H5,'2026년 1월'!H5,H5)</f>
        <v>1937.0395499999997</v>
      </c>
      <c r="I32" s="43"/>
    </row>
    <row r="33" spans="1:9">
      <c r="A33" s="29"/>
      <c r="B33" s="28">
        <v>7.19</v>
      </c>
      <c r="C33" s="16" t="s">
        <v>290</v>
      </c>
      <c r="D33" s="29" t="s">
        <v>36</v>
      </c>
      <c r="E33" s="28">
        <f t="shared" si="0"/>
        <v>2442.7600000000002</v>
      </c>
      <c r="G33" s="48" t="s">
        <v>95</v>
      </c>
      <c r="H33" s="49">
        <f>IFERROR(H31/H32,"")</f>
        <v>3.2091150126490713</v>
      </c>
      <c r="I33" s="48" t="s">
        <v>96</v>
      </c>
    </row>
    <row r="34" spans="1:9">
      <c r="A34" s="23"/>
      <c r="B34" s="22">
        <v>42.99</v>
      </c>
      <c r="C34" s="12" t="s">
        <v>291</v>
      </c>
      <c r="D34" s="23" t="s">
        <v>36</v>
      </c>
      <c r="E34" s="22">
        <f t="shared" si="0"/>
        <v>2485.75</v>
      </c>
      <c r="G34" s="35" t="s">
        <v>98</v>
      </c>
      <c r="H34" s="50">
        <f ca="1">IFERROR(TODAY()+H33*30,"")</f>
        <v>46177.273450379471</v>
      </c>
      <c r="I34" s="43"/>
    </row>
    <row r="35" spans="1:9">
      <c r="A35" s="51">
        <v>46076</v>
      </c>
      <c r="B35" s="28">
        <v>8.98</v>
      </c>
      <c r="C35" s="10" t="s">
        <v>185</v>
      </c>
      <c r="D35" s="29" t="s">
        <v>54</v>
      </c>
      <c r="E35" s="28">
        <f t="shared" si="0"/>
        <v>2494.73</v>
      </c>
    </row>
    <row r="36" spans="1:9">
      <c r="A36" s="21">
        <v>46080</v>
      </c>
      <c r="B36" s="22">
        <v>8.23</v>
      </c>
      <c r="C36" s="17" t="s">
        <v>284</v>
      </c>
      <c r="D36" s="23" t="s">
        <v>61</v>
      </c>
      <c r="E36" s="22">
        <f t="shared" si="0"/>
        <v>2502.96</v>
      </c>
    </row>
    <row r="37" spans="1:9">
      <c r="A37" s="29"/>
      <c r="B37" s="28">
        <v>35.46</v>
      </c>
      <c r="C37" s="10" t="s">
        <v>292</v>
      </c>
      <c r="D37" s="29" t="s">
        <v>36</v>
      </c>
      <c r="E37" s="28">
        <f t="shared" si="0"/>
        <v>2538.42</v>
      </c>
      <c r="G37" s="60" t="s">
        <v>32</v>
      </c>
      <c r="H37" s="60" t="s">
        <v>300</v>
      </c>
    </row>
    <row r="38" spans="1:9" ht="15" customHeight="1">
      <c r="G38" s="60" t="s">
        <v>36</v>
      </c>
      <c r="H38" s="60">
        <f>H6</f>
        <v>194.9</v>
      </c>
    </row>
    <row r="39" spans="1:9" ht="15" customHeight="1">
      <c r="G39" s="60" t="s">
        <v>301</v>
      </c>
      <c r="H39" s="61">
        <f>H7+H10</f>
        <v>373.26</v>
      </c>
    </row>
    <row r="40" spans="1:9" ht="15" customHeight="1">
      <c r="G40" s="60" t="s">
        <v>46</v>
      </c>
      <c r="H40" s="60">
        <f>H8</f>
        <v>62.46</v>
      </c>
    </row>
    <row r="41" spans="1:9" ht="15" customHeight="1">
      <c r="G41" s="60" t="s">
        <v>54</v>
      </c>
      <c r="H41" s="60">
        <f>H9</f>
        <v>8.98</v>
      </c>
    </row>
    <row r="42" spans="1:9" ht="15" customHeight="1">
      <c r="G42" s="60" t="s">
        <v>266</v>
      </c>
      <c r="H42" s="60">
        <f>H11</f>
        <v>116.03</v>
      </c>
    </row>
    <row r="43" spans="1:9" ht="15" customHeight="1">
      <c r="G43" s="60" t="s">
        <v>74</v>
      </c>
      <c r="H43" s="60">
        <f>H12</f>
        <v>604.75</v>
      </c>
    </row>
    <row r="44" spans="1:9" ht="15" customHeight="1">
      <c r="G44" s="60" t="s">
        <v>174</v>
      </c>
      <c r="H44" s="60">
        <f>H13</f>
        <v>668</v>
      </c>
    </row>
    <row r="45" spans="1:9" ht="15" customHeight="1">
      <c r="G45" s="60" t="s">
        <v>229</v>
      </c>
      <c r="H45" s="60">
        <f>H14</f>
        <v>510.04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zoomScaleNormal="100" workbookViewId="0">
      <selection activeCell="H31" sqref="H31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20" t="s">
        <v>29</v>
      </c>
      <c r="B1" s="20" t="s">
        <v>30</v>
      </c>
      <c r="C1" s="20" t="s">
        <v>31</v>
      </c>
      <c r="D1" s="20" t="s">
        <v>32</v>
      </c>
      <c r="E1" s="20" t="s">
        <v>33</v>
      </c>
      <c r="G1" s="4" t="s">
        <v>293</v>
      </c>
      <c r="H1" s="4"/>
      <c r="I1" s="4"/>
    </row>
    <row r="2" spans="1:9">
      <c r="A2" s="21">
        <v>46082</v>
      </c>
      <c r="B2" s="22">
        <v>217</v>
      </c>
      <c r="C2" s="12" t="s">
        <v>294</v>
      </c>
      <c r="D2" s="23" t="s">
        <v>174</v>
      </c>
      <c r="E2" s="22">
        <f>IFERROR(B2,0)</f>
        <v>217</v>
      </c>
      <c r="G2" s="24" t="s">
        <v>37</v>
      </c>
      <c r="H2" s="25" t="s">
        <v>295</v>
      </c>
      <c r="I2" s="26" t="s">
        <v>38</v>
      </c>
    </row>
    <row r="3" spans="1:9">
      <c r="G3" s="30"/>
      <c r="H3" s="30"/>
      <c r="I3" s="30"/>
    </row>
    <row r="4" spans="1:9">
      <c r="G4" s="6" t="s">
        <v>42</v>
      </c>
      <c r="H4" s="31" t="s">
        <v>43</v>
      </c>
      <c r="I4" s="31" t="s">
        <v>44</v>
      </c>
    </row>
    <row r="5" spans="1:9">
      <c r="G5" s="32" t="s">
        <v>9</v>
      </c>
      <c r="H5" s="33">
        <f>SUM(B$2:B$202)</f>
        <v>217</v>
      </c>
      <c r="I5" s="34">
        <f ca="1">IFERROR((H5-INDIRECT("'"&amp;$H$2&amp;"'!H5"))/INDIRECT("'"&amp;$H$2&amp;"'!H5"),"")</f>
        <v>-0.9145137526492858</v>
      </c>
    </row>
    <row r="6" spans="1:9">
      <c r="G6" s="35" t="s">
        <v>10</v>
      </c>
      <c r="H6" s="36">
        <f>SUMIF(D$2:D$202,"생필품",B$2:B$202)</f>
        <v>0</v>
      </c>
      <c r="I6" s="37">
        <f ca="1">IFERROR((H6-INDIRECT("'"&amp;$H$2&amp;"'!H6"))/INDIRECT("'"&amp;$H$2&amp;"'!H6"),"")</f>
        <v>-1</v>
      </c>
    </row>
    <row r="7" spans="1:9">
      <c r="G7" s="38" t="s">
        <v>11</v>
      </c>
      <c r="H7" s="39">
        <f>SUMIF(D$2:D$202,"식재료",B$2:B$202)</f>
        <v>0</v>
      </c>
      <c r="I7" s="40">
        <f ca="1">IFERROR((H7-INDIRECT("'"&amp;$H$2&amp;"'!H7"))/INDIRECT("'"&amp;$H$2&amp;"'!H7"),"")</f>
        <v>-1</v>
      </c>
    </row>
    <row r="8" spans="1:9">
      <c r="G8" s="35" t="s">
        <v>12</v>
      </c>
      <c r="H8" s="36">
        <f>SUMIF(D$2:D$202,"보조제",B$2:B$202)</f>
        <v>0</v>
      </c>
      <c r="I8" s="37">
        <f ca="1">IFERROR((H8-INDIRECT("'"&amp;$H$2&amp;"'!H8"))/INDIRECT("'"&amp;$H$2&amp;"'!H8"),"")</f>
        <v>-1</v>
      </c>
    </row>
    <row r="9" spans="1:9">
      <c r="G9" s="38" t="s">
        <v>13</v>
      </c>
      <c r="H9" s="39">
        <f>SUMIF(D$2:D$202,"교통비",B$2:B$202)</f>
        <v>0</v>
      </c>
      <c r="I9" s="40">
        <f ca="1">IFERROR((H9-INDIRECT("'"&amp;$H$2&amp;"'!H9"))/INDIRECT("'"&amp;$H$2&amp;"'!H9"),"")</f>
        <v>-1</v>
      </c>
    </row>
    <row r="10" spans="1:9">
      <c r="G10" s="35" t="s">
        <v>14</v>
      </c>
      <c r="H10" s="36">
        <f>SUMIF(D$2:D$202,"외식",B$2:B$202)</f>
        <v>0</v>
      </c>
      <c r="I10" s="37">
        <f ca="1">IFERROR((H10-INDIRECT("'"&amp;$H$2&amp;"'!H10"))/INDIRECT("'"&amp;$H$2&amp;"'!H10"),"")</f>
        <v>-1</v>
      </c>
    </row>
    <row r="11" spans="1:9">
      <c r="G11" s="38" t="s">
        <v>15</v>
      </c>
      <c r="H11" s="39">
        <f>SUMIF(D$2:D$202,"사치 음식",B$2:B$202)</f>
        <v>0</v>
      </c>
      <c r="I11" s="40">
        <f ca="1">IFERROR((H11-INDIRECT("'"&amp;$H$2&amp;"'!H11"))/INDIRECT("'"&amp;$H$2&amp;"'!H11"),"")</f>
        <v>-1</v>
      </c>
    </row>
    <row r="12" spans="1:9">
      <c r="G12" s="35" t="s">
        <v>16</v>
      </c>
      <c r="H12" s="36">
        <f>SUMIF(D$2:D$202,"사치품",B$2:B$202)</f>
        <v>0</v>
      </c>
      <c r="I12" s="37">
        <f ca="1">IFERROR((H12-INDIRECT("'"&amp;$H$2&amp;"'!H12"))/INDIRECT("'"&amp;$H$2&amp;"'!H12"),"")</f>
        <v>-1</v>
      </c>
    </row>
    <row r="13" spans="1:9">
      <c r="G13" s="38" t="s">
        <v>17</v>
      </c>
      <c r="H13" s="39">
        <f>SUMIF(D$2:D$202,"여행",B$2:B$202)</f>
        <v>217</v>
      </c>
      <c r="I13" s="40">
        <f ca="1">IFERROR((H13-INDIRECT("'"&amp;$H$2&amp;"'!H13"))/INDIRECT("'"&amp;$H$2&amp;"'!H13"),"")</f>
        <v>-0.67514970059880242</v>
      </c>
    </row>
    <row r="14" spans="1:9">
      <c r="G14" s="35" t="s">
        <v>18</v>
      </c>
      <c r="H14" s="36">
        <f>SUMIF(D$2:D$202,"자기개발비",B$2:B$202)</f>
        <v>0</v>
      </c>
      <c r="I14" s="37">
        <f ca="1">IFERROR((H14-INDIRECT("'"&amp;$H$2&amp;"'!H14"))/INDIRECT("'"&amp;$H$2&amp;"'!H14"),"")</f>
        <v>-1</v>
      </c>
    </row>
    <row r="15" spans="1:9">
      <c r="G15" s="38" t="s">
        <v>19</v>
      </c>
      <c r="H15" s="39">
        <f>H5-SUM(H6:H14)</f>
        <v>0</v>
      </c>
      <c r="I15" s="40" t="str">
        <f ca="1">IFERROR((H15-INDIRECT("'"&amp;$H$2&amp;"'!H15"))/INDIRECT("'"&amp;$H$2&amp;"'!H15"),"")</f>
        <v/>
      </c>
    </row>
    <row r="16" spans="1:9">
      <c r="G16" s="30"/>
      <c r="H16" s="30"/>
      <c r="I16" s="30"/>
    </row>
    <row r="17" spans="7:9">
      <c r="G17" s="3" t="s">
        <v>62</v>
      </c>
      <c r="H17" s="3"/>
      <c r="I17" s="3"/>
    </row>
    <row r="18" spans="7:9">
      <c r="G18" s="35" t="s">
        <v>21</v>
      </c>
      <c r="H18" s="36">
        <f>H7+H10+H11</f>
        <v>0</v>
      </c>
      <c r="I18" s="43"/>
    </row>
    <row r="19" spans="7:9">
      <c r="G19" s="41" t="s">
        <v>66</v>
      </c>
      <c r="H19" s="39">
        <f>IFERROR(H18/H23,"")</f>
        <v>0</v>
      </c>
      <c r="I19" s="42" t="s">
        <v>67</v>
      </c>
    </row>
    <row r="20" spans="7:9">
      <c r="G20" s="43" t="s">
        <v>69</v>
      </c>
      <c r="H20" s="36">
        <f>IFERROR(H19/2.5,"")</f>
        <v>0</v>
      </c>
      <c r="I20" s="43"/>
    </row>
    <row r="21" spans="7:9">
      <c r="G21" s="38" t="s">
        <v>71</v>
      </c>
      <c r="H21" s="44" t="str">
        <f>IFERROR(H10/H7,"")</f>
        <v/>
      </c>
      <c r="I21" s="42" t="s">
        <v>72</v>
      </c>
    </row>
    <row r="22" spans="7:9">
      <c r="G22" s="30"/>
      <c r="H22" s="30"/>
      <c r="I22" s="30"/>
    </row>
    <row r="23" spans="7:9">
      <c r="G23" s="45" t="s">
        <v>76</v>
      </c>
      <c r="H23" s="46">
        <v>31</v>
      </c>
      <c r="I23" s="26" t="s">
        <v>77</v>
      </c>
    </row>
    <row r="24" spans="7:9">
      <c r="G24" s="30"/>
      <c r="H24" s="30"/>
      <c r="I24" s="30"/>
    </row>
    <row r="25" spans="7:9">
      <c r="G25" s="3" t="s">
        <v>80</v>
      </c>
      <c r="H25" s="3"/>
      <c r="I25" s="3"/>
    </row>
    <row r="26" spans="7:9">
      <c r="G26" s="45" t="s">
        <v>82</v>
      </c>
      <c r="H26" s="47">
        <v>15</v>
      </c>
      <c r="I26" s="26" t="s">
        <v>83</v>
      </c>
    </row>
    <row r="27" spans="7:9">
      <c r="G27" s="35" t="s">
        <v>85</v>
      </c>
      <c r="H27" s="36">
        <f>H26/2.5</f>
        <v>6</v>
      </c>
      <c r="I27" s="43"/>
    </row>
    <row r="28" spans="7:9">
      <c r="G28" s="48" t="s">
        <v>87</v>
      </c>
      <c r="H28" s="25" t="s">
        <v>88</v>
      </c>
      <c r="I28" s="26" t="s">
        <v>83</v>
      </c>
    </row>
    <row r="29" spans="7:9">
      <c r="G29" s="30"/>
      <c r="H29" s="30"/>
      <c r="I29" s="30"/>
    </row>
    <row r="30" spans="7:9">
      <c r="G30" s="3" t="s">
        <v>91</v>
      </c>
      <c r="H30" s="3"/>
      <c r="I30" s="3"/>
    </row>
    <row r="31" spans="7:9">
      <c r="G31" s="45" t="s">
        <v>26</v>
      </c>
      <c r="H31" s="47">
        <f>'2026년 2월'!H31-'2026년 2월'!H5</f>
        <v>3677.7627000000002</v>
      </c>
      <c r="I31" s="26" t="s">
        <v>83</v>
      </c>
    </row>
    <row r="32" spans="7:9">
      <c r="G32" s="35" t="s">
        <v>27</v>
      </c>
      <c r="H32" s="36">
        <f>AVERAGE('2025년 9월'!H5,'2025년 10월'!H5,'2025년 11월'!H5,'2025년 12월'!H5,'2026년 1월'!H5,'2026년 2월'!H5,H5)</f>
        <v>1691.3196142857141</v>
      </c>
      <c r="I32" s="43"/>
    </row>
    <row r="33" spans="7:9">
      <c r="G33" s="48" t="s">
        <v>95</v>
      </c>
      <c r="H33" s="49">
        <f>IFERROR(H31/H32,"")</f>
        <v>2.1744930224517085</v>
      </c>
      <c r="I33" s="48" t="s">
        <v>96</v>
      </c>
    </row>
    <row r="34" spans="7:9">
      <c r="G34" s="35" t="s">
        <v>98</v>
      </c>
      <c r="H34" s="50">
        <f ca="1">IFERROR(TODAY()+H33*30,"")</f>
        <v>46146.234790673552</v>
      </c>
      <c r="I34" s="43"/>
    </row>
    <row r="37" spans="7:9" ht="15" customHeight="1">
      <c r="G37" s="60" t="s">
        <v>32</v>
      </c>
      <c r="H37" s="60" t="s">
        <v>300</v>
      </c>
    </row>
    <row r="38" spans="7:9" ht="15" customHeight="1">
      <c r="G38" s="60" t="s">
        <v>174</v>
      </c>
      <c r="H38" s="60">
        <f>H13</f>
        <v>217</v>
      </c>
    </row>
  </sheetData>
  <mergeCells count="4">
    <mergeCell ref="G1:I1"/>
    <mergeCell ref="G17:I17"/>
    <mergeCell ref="G25:I25"/>
    <mergeCell ref="G30:I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3"/>
  <sheetViews>
    <sheetView zoomScaleNormal="100" workbookViewId="0">
      <selection sqref="A1:I1"/>
    </sheetView>
  </sheetViews>
  <sheetFormatPr baseColWidth="10" defaultColWidth="8.6640625" defaultRowHeight="15" customHeight="1"/>
  <cols>
    <col min="1" max="1" width="13" customWidth="1"/>
    <col min="2" max="2" width="10" customWidth="1"/>
    <col min="3" max="3" width="28" customWidth="1"/>
    <col min="4" max="5" width="12" customWidth="1"/>
    <col min="6" max="6" width="1.5" customWidth="1"/>
    <col min="7" max="7" width="24" customWidth="1"/>
    <col min="8" max="8" width="14" customWidth="1"/>
    <col min="9" max="9" width="13" customWidth="1"/>
  </cols>
  <sheetData>
    <row r="1" spans="1:9" ht="27.75" customHeight="1">
      <c r="A1" s="4" t="s">
        <v>296</v>
      </c>
      <c r="B1" s="4"/>
      <c r="C1" s="4"/>
      <c r="D1" s="4"/>
      <c r="E1" s="4"/>
      <c r="F1" s="4"/>
      <c r="G1" s="4"/>
      <c r="H1" s="4"/>
      <c r="I1" s="4"/>
    </row>
    <row r="2" spans="1:9" ht="79.5" customHeight="1">
      <c r="A2" s="2" t="s">
        <v>297</v>
      </c>
      <c r="B2" s="2"/>
      <c r="C2" s="2"/>
      <c r="D2" s="2"/>
      <c r="E2" s="2"/>
      <c r="G2" s="2" t="s">
        <v>298</v>
      </c>
      <c r="H2" s="2"/>
      <c r="I2" s="2"/>
    </row>
    <row r="3" spans="1:9" ht="15" customHeight="1">
      <c r="A3" s="20" t="s">
        <v>29</v>
      </c>
      <c r="B3" s="20" t="s">
        <v>30</v>
      </c>
      <c r="C3" s="20" t="s">
        <v>31</v>
      </c>
      <c r="D3" s="20" t="s">
        <v>32</v>
      </c>
      <c r="E3" s="20" t="s">
        <v>33</v>
      </c>
      <c r="G3" s="1" t="s">
        <v>299</v>
      </c>
      <c r="H3" s="1"/>
      <c r="I3" s="1"/>
    </row>
    <row r="4" spans="1:9">
      <c r="A4" s="52"/>
      <c r="B4" s="53"/>
      <c r="C4" s="54"/>
      <c r="D4" s="55"/>
      <c r="E4" s="22">
        <f>IFERROR(B4,0)</f>
        <v>0</v>
      </c>
    </row>
    <row r="5" spans="1:9">
      <c r="A5" s="56"/>
      <c r="B5" s="57"/>
      <c r="C5" s="58"/>
      <c r="D5" s="59"/>
      <c r="E5" s="28">
        <f t="shared" ref="E5:E36" si="0">E4+IFERROR(B5,0)</f>
        <v>0</v>
      </c>
    </row>
    <row r="6" spans="1:9">
      <c r="A6" s="52"/>
      <c r="B6" s="53"/>
      <c r="C6" s="54"/>
      <c r="D6" s="55"/>
      <c r="E6" s="22">
        <f t="shared" si="0"/>
        <v>0</v>
      </c>
    </row>
    <row r="7" spans="1:9">
      <c r="A7" s="56"/>
      <c r="B7" s="57"/>
      <c r="C7" s="58"/>
      <c r="D7" s="59"/>
      <c r="E7" s="28">
        <f t="shared" si="0"/>
        <v>0</v>
      </c>
    </row>
    <row r="8" spans="1:9">
      <c r="A8" s="52"/>
      <c r="B8" s="53"/>
      <c r="C8" s="54"/>
      <c r="D8" s="55"/>
      <c r="E8" s="22">
        <f t="shared" si="0"/>
        <v>0</v>
      </c>
    </row>
    <row r="9" spans="1:9">
      <c r="A9" s="56"/>
      <c r="B9" s="57"/>
      <c r="C9" s="58"/>
      <c r="D9" s="59"/>
      <c r="E9" s="28">
        <f t="shared" si="0"/>
        <v>0</v>
      </c>
    </row>
    <row r="10" spans="1:9">
      <c r="A10" s="52"/>
      <c r="B10" s="53"/>
      <c r="C10" s="54"/>
      <c r="D10" s="55"/>
      <c r="E10" s="22">
        <f t="shared" si="0"/>
        <v>0</v>
      </c>
    </row>
    <row r="11" spans="1:9">
      <c r="A11" s="56"/>
      <c r="B11" s="57"/>
      <c r="C11" s="58"/>
      <c r="D11" s="59"/>
      <c r="E11" s="28">
        <f t="shared" si="0"/>
        <v>0</v>
      </c>
    </row>
    <row r="12" spans="1:9">
      <c r="A12" s="52"/>
      <c r="B12" s="53"/>
      <c r="C12" s="54"/>
      <c r="D12" s="55"/>
      <c r="E12" s="22">
        <f t="shared" si="0"/>
        <v>0</v>
      </c>
    </row>
    <row r="13" spans="1:9">
      <c r="A13" s="56"/>
      <c r="B13" s="57"/>
      <c r="C13" s="58"/>
      <c r="D13" s="59"/>
      <c r="E13" s="28">
        <f t="shared" si="0"/>
        <v>0</v>
      </c>
    </row>
    <row r="14" spans="1:9">
      <c r="A14" s="52"/>
      <c r="B14" s="53"/>
      <c r="C14" s="54"/>
      <c r="D14" s="55"/>
      <c r="E14" s="22">
        <f t="shared" si="0"/>
        <v>0</v>
      </c>
    </row>
    <row r="15" spans="1:9">
      <c r="A15" s="56"/>
      <c r="B15" s="57"/>
      <c r="C15" s="58"/>
      <c r="D15" s="59"/>
      <c r="E15" s="28">
        <f t="shared" si="0"/>
        <v>0</v>
      </c>
    </row>
    <row r="16" spans="1:9">
      <c r="A16" s="52"/>
      <c r="B16" s="53"/>
      <c r="C16" s="54"/>
      <c r="D16" s="55"/>
      <c r="E16" s="22">
        <f t="shared" si="0"/>
        <v>0</v>
      </c>
    </row>
    <row r="17" spans="1:5">
      <c r="A17" s="56"/>
      <c r="B17" s="57"/>
      <c r="C17" s="58"/>
      <c r="D17" s="59"/>
      <c r="E17" s="28">
        <f t="shared" si="0"/>
        <v>0</v>
      </c>
    </row>
    <row r="18" spans="1:5">
      <c r="A18" s="52"/>
      <c r="B18" s="53"/>
      <c r="C18" s="54"/>
      <c r="D18" s="55"/>
      <c r="E18" s="22">
        <f t="shared" si="0"/>
        <v>0</v>
      </c>
    </row>
    <row r="19" spans="1:5">
      <c r="A19" s="56"/>
      <c r="B19" s="57"/>
      <c r="C19" s="58"/>
      <c r="D19" s="59"/>
      <c r="E19" s="28">
        <f t="shared" si="0"/>
        <v>0</v>
      </c>
    </row>
    <row r="20" spans="1:5">
      <c r="A20" s="52"/>
      <c r="B20" s="53"/>
      <c r="C20" s="54"/>
      <c r="D20" s="55"/>
      <c r="E20" s="22">
        <f t="shared" si="0"/>
        <v>0</v>
      </c>
    </row>
    <row r="21" spans="1:5">
      <c r="A21" s="56"/>
      <c r="B21" s="57"/>
      <c r="C21" s="58"/>
      <c r="D21" s="59"/>
      <c r="E21" s="28">
        <f t="shared" si="0"/>
        <v>0</v>
      </c>
    </row>
    <row r="22" spans="1:5">
      <c r="A22" s="52"/>
      <c r="B22" s="53"/>
      <c r="C22" s="54"/>
      <c r="D22" s="55"/>
      <c r="E22" s="22">
        <f t="shared" si="0"/>
        <v>0</v>
      </c>
    </row>
    <row r="23" spans="1:5">
      <c r="A23" s="56"/>
      <c r="B23" s="57"/>
      <c r="C23" s="58"/>
      <c r="D23" s="59"/>
      <c r="E23" s="28">
        <f t="shared" si="0"/>
        <v>0</v>
      </c>
    </row>
    <row r="24" spans="1:5">
      <c r="A24" s="52"/>
      <c r="B24" s="53"/>
      <c r="C24" s="54"/>
      <c r="D24" s="55"/>
      <c r="E24" s="22">
        <f t="shared" si="0"/>
        <v>0</v>
      </c>
    </row>
    <row r="25" spans="1:5">
      <c r="A25" s="56"/>
      <c r="B25" s="57"/>
      <c r="C25" s="58"/>
      <c r="D25" s="59"/>
      <c r="E25" s="28">
        <f t="shared" si="0"/>
        <v>0</v>
      </c>
    </row>
    <row r="26" spans="1:5">
      <c r="A26" s="52"/>
      <c r="B26" s="53"/>
      <c r="C26" s="54"/>
      <c r="D26" s="55"/>
      <c r="E26" s="22">
        <f t="shared" si="0"/>
        <v>0</v>
      </c>
    </row>
    <row r="27" spans="1:5">
      <c r="A27" s="56"/>
      <c r="B27" s="57"/>
      <c r="C27" s="58"/>
      <c r="D27" s="59"/>
      <c r="E27" s="28">
        <f t="shared" si="0"/>
        <v>0</v>
      </c>
    </row>
    <row r="28" spans="1:5">
      <c r="A28" s="52"/>
      <c r="B28" s="53"/>
      <c r="C28" s="54"/>
      <c r="D28" s="55"/>
      <c r="E28" s="22">
        <f t="shared" si="0"/>
        <v>0</v>
      </c>
    </row>
    <row r="29" spans="1:5">
      <c r="A29" s="56"/>
      <c r="B29" s="57"/>
      <c r="C29" s="58"/>
      <c r="D29" s="59"/>
      <c r="E29" s="28">
        <f t="shared" si="0"/>
        <v>0</v>
      </c>
    </row>
    <row r="30" spans="1:5">
      <c r="A30" s="52"/>
      <c r="B30" s="53"/>
      <c r="C30" s="54"/>
      <c r="D30" s="55"/>
      <c r="E30" s="22">
        <f t="shared" si="0"/>
        <v>0</v>
      </c>
    </row>
    <row r="31" spans="1:5">
      <c r="A31" s="56"/>
      <c r="B31" s="57"/>
      <c r="C31" s="58"/>
      <c r="D31" s="59"/>
      <c r="E31" s="28">
        <f t="shared" si="0"/>
        <v>0</v>
      </c>
    </row>
    <row r="32" spans="1:5">
      <c r="A32" s="52"/>
      <c r="B32" s="53"/>
      <c r="C32" s="54"/>
      <c r="D32" s="55"/>
      <c r="E32" s="22">
        <f t="shared" si="0"/>
        <v>0</v>
      </c>
    </row>
    <row r="33" spans="1:8">
      <c r="A33" s="56"/>
      <c r="B33" s="57"/>
      <c r="C33" s="58"/>
      <c r="D33" s="59"/>
      <c r="E33" s="28">
        <f t="shared" si="0"/>
        <v>0</v>
      </c>
    </row>
    <row r="34" spans="1:8">
      <c r="A34" s="52"/>
      <c r="B34" s="53"/>
      <c r="C34" s="54"/>
      <c r="D34" s="55"/>
      <c r="E34" s="22">
        <f t="shared" si="0"/>
        <v>0</v>
      </c>
    </row>
    <row r="35" spans="1:8">
      <c r="A35" s="56"/>
      <c r="B35" s="57"/>
      <c r="C35" s="58"/>
      <c r="D35" s="59"/>
      <c r="E35" s="28">
        <f t="shared" si="0"/>
        <v>0</v>
      </c>
    </row>
    <row r="36" spans="1:8">
      <c r="A36" s="52"/>
      <c r="B36" s="53"/>
      <c r="C36" s="54"/>
      <c r="D36" s="55"/>
      <c r="E36" s="22">
        <f t="shared" si="0"/>
        <v>0</v>
      </c>
    </row>
    <row r="37" spans="1:8">
      <c r="A37" s="56"/>
      <c r="B37" s="57"/>
      <c r="C37" s="58"/>
      <c r="D37" s="59"/>
      <c r="E37" s="28">
        <f t="shared" ref="E37:E68" si="1">E36+IFERROR(B37,0)</f>
        <v>0</v>
      </c>
      <c r="G37" s="60" t="s">
        <v>32</v>
      </c>
      <c r="H37" s="60" t="s">
        <v>300</v>
      </c>
    </row>
    <row r="38" spans="1:8">
      <c r="A38" s="52"/>
      <c r="B38" s="53"/>
      <c r="C38" s="54"/>
      <c r="D38" s="55"/>
      <c r="E38" s="22">
        <f t="shared" si="1"/>
        <v>0</v>
      </c>
      <c r="G38" s="60" t="s">
        <v>36</v>
      </c>
      <c r="H38" s="60">
        <f>H6</f>
        <v>0</v>
      </c>
    </row>
    <row r="39" spans="1:8">
      <c r="A39" s="56"/>
      <c r="B39" s="57"/>
      <c r="C39" s="58"/>
      <c r="D39" s="59"/>
      <c r="E39" s="28">
        <f t="shared" si="1"/>
        <v>0</v>
      </c>
      <c r="G39" s="60" t="s">
        <v>301</v>
      </c>
      <c r="H39" s="60">
        <f>H7+H10</f>
        <v>0</v>
      </c>
    </row>
    <row r="40" spans="1:8">
      <c r="A40" s="52"/>
      <c r="B40" s="53"/>
      <c r="C40" s="54"/>
      <c r="D40" s="55"/>
      <c r="E40" s="22">
        <f t="shared" si="1"/>
        <v>0</v>
      </c>
      <c r="G40" s="60" t="s">
        <v>46</v>
      </c>
      <c r="H40" s="60">
        <f>H8</f>
        <v>0</v>
      </c>
    </row>
    <row r="41" spans="1:8">
      <c r="A41" s="56"/>
      <c r="B41" s="57"/>
      <c r="C41" s="58"/>
      <c r="D41" s="59"/>
      <c r="E41" s="28">
        <f t="shared" si="1"/>
        <v>0</v>
      </c>
      <c r="G41" s="60" t="s">
        <v>54</v>
      </c>
      <c r="H41" s="60">
        <f>H9</f>
        <v>0</v>
      </c>
    </row>
    <row r="42" spans="1:8">
      <c r="A42" s="52"/>
      <c r="B42" s="53"/>
      <c r="C42" s="54"/>
      <c r="D42" s="55"/>
      <c r="E42" s="22">
        <f t="shared" si="1"/>
        <v>0</v>
      </c>
      <c r="G42" s="60" t="s">
        <v>74</v>
      </c>
      <c r="H42" s="60">
        <f>H12</f>
        <v>0</v>
      </c>
    </row>
    <row r="43" spans="1:8">
      <c r="A43" s="56"/>
      <c r="B43" s="57"/>
      <c r="C43" s="58"/>
      <c r="D43" s="59"/>
      <c r="E43" s="28">
        <f t="shared" si="1"/>
        <v>0</v>
      </c>
      <c r="G43" s="60" t="s">
        <v>302</v>
      </c>
      <c r="H43" s="60">
        <f>H15</f>
        <v>0</v>
      </c>
    </row>
    <row r="44" spans="1:8">
      <c r="A44" s="52"/>
      <c r="B44" s="53"/>
      <c r="C44" s="54"/>
      <c r="D44" s="55"/>
      <c r="E44" s="22">
        <f t="shared" si="1"/>
        <v>0</v>
      </c>
    </row>
    <row r="45" spans="1:8">
      <c r="A45" s="56"/>
      <c r="B45" s="57"/>
      <c r="C45" s="58"/>
      <c r="D45" s="59"/>
      <c r="E45" s="28">
        <f t="shared" si="1"/>
        <v>0</v>
      </c>
    </row>
    <row r="46" spans="1:8">
      <c r="A46" s="52"/>
      <c r="B46" s="53"/>
      <c r="C46" s="54"/>
      <c r="D46" s="55"/>
      <c r="E46" s="22">
        <f t="shared" si="1"/>
        <v>0</v>
      </c>
    </row>
    <row r="47" spans="1:8">
      <c r="A47" s="56"/>
      <c r="B47" s="57"/>
      <c r="C47" s="58"/>
      <c r="D47" s="59"/>
      <c r="E47" s="28">
        <f t="shared" si="1"/>
        <v>0</v>
      </c>
    </row>
    <row r="48" spans="1:8">
      <c r="A48" s="52"/>
      <c r="B48" s="53"/>
      <c r="C48" s="54"/>
      <c r="D48" s="55"/>
      <c r="E48" s="22">
        <f t="shared" si="1"/>
        <v>0</v>
      </c>
    </row>
    <row r="49" spans="1:5">
      <c r="A49" s="56"/>
      <c r="B49" s="57"/>
      <c r="C49" s="58"/>
      <c r="D49" s="59"/>
      <c r="E49" s="28">
        <f t="shared" si="1"/>
        <v>0</v>
      </c>
    </row>
    <row r="50" spans="1:5">
      <c r="A50" s="52"/>
      <c r="B50" s="53"/>
      <c r="C50" s="54"/>
      <c r="D50" s="55"/>
      <c r="E50" s="22">
        <f t="shared" si="1"/>
        <v>0</v>
      </c>
    </row>
    <row r="51" spans="1:5">
      <c r="A51" s="56"/>
      <c r="B51" s="57"/>
      <c r="C51" s="58"/>
      <c r="D51" s="59"/>
      <c r="E51" s="28">
        <f t="shared" si="1"/>
        <v>0</v>
      </c>
    </row>
    <row r="52" spans="1:5">
      <c r="A52" s="52"/>
      <c r="B52" s="53"/>
      <c r="C52" s="54"/>
      <c r="D52" s="55"/>
      <c r="E52" s="22">
        <f t="shared" si="1"/>
        <v>0</v>
      </c>
    </row>
    <row r="53" spans="1:5">
      <c r="A53" s="56"/>
      <c r="B53" s="57"/>
      <c r="C53" s="58"/>
      <c r="D53" s="59"/>
      <c r="E53" s="28">
        <f t="shared" si="1"/>
        <v>0</v>
      </c>
    </row>
    <row r="54" spans="1:5">
      <c r="A54" s="52"/>
      <c r="B54" s="53"/>
      <c r="C54" s="54"/>
      <c r="D54" s="55"/>
      <c r="E54" s="22">
        <f t="shared" si="1"/>
        <v>0</v>
      </c>
    </row>
    <row r="55" spans="1:5">
      <c r="A55" s="56"/>
      <c r="B55" s="57"/>
      <c r="C55" s="58"/>
      <c r="D55" s="59"/>
      <c r="E55" s="28">
        <f t="shared" si="1"/>
        <v>0</v>
      </c>
    </row>
    <row r="56" spans="1:5">
      <c r="A56" s="52"/>
      <c r="B56" s="53"/>
      <c r="C56" s="54"/>
      <c r="D56" s="55"/>
      <c r="E56" s="22">
        <f t="shared" si="1"/>
        <v>0</v>
      </c>
    </row>
    <row r="57" spans="1:5">
      <c r="A57" s="56"/>
      <c r="B57" s="57"/>
      <c r="C57" s="58"/>
      <c r="D57" s="59"/>
      <c r="E57" s="28">
        <f t="shared" si="1"/>
        <v>0</v>
      </c>
    </row>
    <row r="58" spans="1:5">
      <c r="A58" s="52"/>
      <c r="B58" s="53"/>
      <c r="C58" s="54"/>
      <c r="D58" s="55"/>
      <c r="E58" s="22">
        <f t="shared" si="1"/>
        <v>0</v>
      </c>
    </row>
    <row r="59" spans="1:5">
      <c r="A59" s="56"/>
      <c r="B59" s="57"/>
      <c r="C59" s="58"/>
      <c r="D59" s="59"/>
      <c r="E59" s="28">
        <f t="shared" si="1"/>
        <v>0</v>
      </c>
    </row>
    <row r="60" spans="1:5">
      <c r="A60" s="52"/>
      <c r="B60" s="53"/>
      <c r="C60" s="54"/>
      <c r="D60" s="55"/>
      <c r="E60" s="22">
        <f t="shared" si="1"/>
        <v>0</v>
      </c>
    </row>
    <row r="61" spans="1:5">
      <c r="A61" s="56"/>
      <c r="B61" s="57"/>
      <c r="C61" s="58"/>
      <c r="D61" s="59"/>
      <c r="E61" s="28">
        <f t="shared" si="1"/>
        <v>0</v>
      </c>
    </row>
    <row r="62" spans="1:5">
      <c r="A62" s="52"/>
      <c r="B62" s="53"/>
      <c r="C62" s="54"/>
      <c r="D62" s="55"/>
      <c r="E62" s="22">
        <f t="shared" si="1"/>
        <v>0</v>
      </c>
    </row>
    <row r="63" spans="1:5">
      <c r="A63" s="56"/>
      <c r="B63" s="57"/>
      <c r="C63" s="58"/>
      <c r="D63" s="59"/>
      <c r="E63" s="28">
        <f t="shared" si="1"/>
        <v>0</v>
      </c>
    </row>
    <row r="64" spans="1:5">
      <c r="A64" s="52"/>
      <c r="B64" s="53"/>
      <c r="C64" s="54"/>
      <c r="D64" s="55"/>
      <c r="E64" s="22">
        <f t="shared" si="1"/>
        <v>0</v>
      </c>
    </row>
    <row r="65" spans="1:5">
      <c r="A65" s="56"/>
      <c r="B65" s="57"/>
      <c r="C65" s="58"/>
      <c r="D65" s="59"/>
      <c r="E65" s="28">
        <f t="shared" si="1"/>
        <v>0</v>
      </c>
    </row>
    <row r="66" spans="1:5">
      <c r="A66" s="52"/>
      <c r="B66" s="53"/>
      <c r="C66" s="54"/>
      <c r="D66" s="55"/>
      <c r="E66" s="22">
        <f t="shared" si="1"/>
        <v>0</v>
      </c>
    </row>
    <row r="67" spans="1:5">
      <c r="A67" s="56"/>
      <c r="B67" s="57"/>
      <c r="C67" s="58"/>
      <c r="D67" s="59"/>
      <c r="E67" s="28">
        <f t="shared" si="1"/>
        <v>0</v>
      </c>
    </row>
    <row r="68" spans="1:5">
      <c r="A68" s="52"/>
      <c r="B68" s="53"/>
      <c r="C68" s="54"/>
      <c r="D68" s="55"/>
      <c r="E68" s="22">
        <f t="shared" si="1"/>
        <v>0</v>
      </c>
    </row>
    <row r="69" spans="1:5">
      <c r="A69" s="56"/>
      <c r="B69" s="57"/>
      <c r="C69" s="58"/>
      <c r="D69" s="59"/>
      <c r="E69" s="28">
        <f t="shared" ref="E69:E103" si="2">E68+IFERROR(B69,0)</f>
        <v>0</v>
      </c>
    </row>
    <row r="70" spans="1:5">
      <c r="A70" s="52"/>
      <c r="B70" s="53"/>
      <c r="C70" s="54"/>
      <c r="D70" s="55"/>
      <c r="E70" s="22">
        <f t="shared" si="2"/>
        <v>0</v>
      </c>
    </row>
    <row r="71" spans="1:5">
      <c r="A71" s="56"/>
      <c r="B71" s="57"/>
      <c r="C71" s="58"/>
      <c r="D71" s="59"/>
      <c r="E71" s="28">
        <f t="shared" si="2"/>
        <v>0</v>
      </c>
    </row>
    <row r="72" spans="1:5">
      <c r="A72" s="52"/>
      <c r="B72" s="53"/>
      <c r="C72" s="54"/>
      <c r="D72" s="55"/>
      <c r="E72" s="22">
        <f t="shared" si="2"/>
        <v>0</v>
      </c>
    </row>
    <row r="73" spans="1:5">
      <c r="A73" s="56"/>
      <c r="B73" s="57"/>
      <c r="C73" s="58"/>
      <c r="D73" s="59"/>
      <c r="E73" s="28">
        <f t="shared" si="2"/>
        <v>0</v>
      </c>
    </row>
    <row r="74" spans="1:5">
      <c r="A74" s="52"/>
      <c r="B74" s="53"/>
      <c r="C74" s="54"/>
      <c r="D74" s="55"/>
      <c r="E74" s="22">
        <f t="shared" si="2"/>
        <v>0</v>
      </c>
    </row>
    <row r="75" spans="1:5">
      <c r="A75" s="56"/>
      <c r="B75" s="57"/>
      <c r="C75" s="58"/>
      <c r="D75" s="59"/>
      <c r="E75" s="28">
        <f t="shared" si="2"/>
        <v>0</v>
      </c>
    </row>
    <row r="76" spans="1:5">
      <c r="A76" s="52"/>
      <c r="B76" s="53"/>
      <c r="C76" s="54"/>
      <c r="D76" s="55"/>
      <c r="E76" s="22">
        <f t="shared" si="2"/>
        <v>0</v>
      </c>
    </row>
    <row r="77" spans="1:5">
      <c r="A77" s="56"/>
      <c r="B77" s="57"/>
      <c r="C77" s="58"/>
      <c r="D77" s="59"/>
      <c r="E77" s="28">
        <f t="shared" si="2"/>
        <v>0</v>
      </c>
    </row>
    <row r="78" spans="1:5">
      <c r="A78" s="52"/>
      <c r="B78" s="53"/>
      <c r="C78" s="54"/>
      <c r="D78" s="55"/>
      <c r="E78" s="22">
        <f t="shared" si="2"/>
        <v>0</v>
      </c>
    </row>
    <row r="79" spans="1:5">
      <c r="A79" s="56"/>
      <c r="B79" s="57"/>
      <c r="C79" s="58"/>
      <c r="D79" s="59"/>
      <c r="E79" s="28">
        <f t="shared" si="2"/>
        <v>0</v>
      </c>
    </row>
    <row r="80" spans="1:5">
      <c r="A80" s="52"/>
      <c r="B80" s="53"/>
      <c r="C80" s="54"/>
      <c r="D80" s="55"/>
      <c r="E80" s="22">
        <f t="shared" si="2"/>
        <v>0</v>
      </c>
    </row>
    <row r="81" spans="1:5">
      <c r="A81" s="56"/>
      <c r="B81" s="57"/>
      <c r="C81" s="58"/>
      <c r="D81" s="59"/>
      <c r="E81" s="28">
        <f t="shared" si="2"/>
        <v>0</v>
      </c>
    </row>
    <row r="82" spans="1:5">
      <c r="A82" s="52"/>
      <c r="B82" s="53"/>
      <c r="C82" s="54"/>
      <c r="D82" s="55"/>
      <c r="E82" s="22">
        <f t="shared" si="2"/>
        <v>0</v>
      </c>
    </row>
    <row r="83" spans="1:5">
      <c r="A83" s="56"/>
      <c r="B83" s="57"/>
      <c r="C83" s="58"/>
      <c r="D83" s="59"/>
      <c r="E83" s="28">
        <f t="shared" si="2"/>
        <v>0</v>
      </c>
    </row>
    <row r="84" spans="1:5">
      <c r="A84" s="52"/>
      <c r="B84" s="53"/>
      <c r="C84" s="54"/>
      <c r="D84" s="55"/>
      <c r="E84" s="22">
        <f t="shared" si="2"/>
        <v>0</v>
      </c>
    </row>
    <row r="85" spans="1:5">
      <c r="A85" s="56"/>
      <c r="B85" s="57"/>
      <c r="C85" s="58"/>
      <c r="D85" s="59"/>
      <c r="E85" s="28">
        <f t="shared" si="2"/>
        <v>0</v>
      </c>
    </row>
    <row r="86" spans="1:5">
      <c r="A86" s="52"/>
      <c r="B86" s="53"/>
      <c r="C86" s="54"/>
      <c r="D86" s="55"/>
      <c r="E86" s="22">
        <f t="shared" si="2"/>
        <v>0</v>
      </c>
    </row>
    <row r="87" spans="1:5">
      <c r="A87" s="56"/>
      <c r="B87" s="57"/>
      <c r="C87" s="58"/>
      <c r="D87" s="59"/>
      <c r="E87" s="28">
        <f t="shared" si="2"/>
        <v>0</v>
      </c>
    </row>
    <row r="88" spans="1:5">
      <c r="A88" s="52"/>
      <c r="B88" s="53"/>
      <c r="C88" s="54"/>
      <c r="D88" s="55"/>
      <c r="E88" s="22">
        <f t="shared" si="2"/>
        <v>0</v>
      </c>
    </row>
    <row r="89" spans="1:5">
      <c r="A89" s="56"/>
      <c r="B89" s="57"/>
      <c r="C89" s="58"/>
      <c r="D89" s="59"/>
      <c r="E89" s="28">
        <f t="shared" si="2"/>
        <v>0</v>
      </c>
    </row>
    <row r="90" spans="1:5">
      <c r="A90" s="52"/>
      <c r="B90" s="53"/>
      <c r="C90" s="54"/>
      <c r="D90" s="55"/>
      <c r="E90" s="22">
        <f t="shared" si="2"/>
        <v>0</v>
      </c>
    </row>
    <row r="91" spans="1:5">
      <c r="A91" s="56"/>
      <c r="B91" s="57"/>
      <c r="C91" s="58"/>
      <c r="D91" s="59"/>
      <c r="E91" s="28">
        <f t="shared" si="2"/>
        <v>0</v>
      </c>
    </row>
    <row r="92" spans="1:5">
      <c r="A92" s="52"/>
      <c r="B92" s="53"/>
      <c r="C92" s="54"/>
      <c r="D92" s="55"/>
      <c r="E92" s="22">
        <f t="shared" si="2"/>
        <v>0</v>
      </c>
    </row>
    <row r="93" spans="1:5">
      <c r="A93" s="56"/>
      <c r="B93" s="57"/>
      <c r="C93" s="58"/>
      <c r="D93" s="59"/>
      <c r="E93" s="28">
        <f t="shared" si="2"/>
        <v>0</v>
      </c>
    </row>
    <row r="94" spans="1:5">
      <c r="A94" s="52"/>
      <c r="B94" s="53"/>
      <c r="C94" s="54"/>
      <c r="D94" s="55"/>
      <c r="E94" s="22">
        <f t="shared" si="2"/>
        <v>0</v>
      </c>
    </row>
    <row r="95" spans="1:5">
      <c r="A95" s="56"/>
      <c r="B95" s="57"/>
      <c r="C95" s="58"/>
      <c r="D95" s="59"/>
      <c r="E95" s="28">
        <f t="shared" si="2"/>
        <v>0</v>
      </c>
    </row>
    <row r="96" spans="1:5">
      <c r="A96" s="52"/>
      <c r="B96" s="53"/>
      <c r="C96" s="54"/>
      <c r="D96" s="55"/>
      <c r="E96" s="22">
        <f t="shared" si="2"/>
        <v>0</v>
      </c>
    </row>
    <row r="97" spans="1:5">
      <c r="A97" s="56"/>
      <c r="B97" s="57"/>
      <c r="C97" s="58"/>
      <c r="D97" s="59"/>
      <c r="E97" s="28">
        <f t="shared" si="2"/>
        <v>0</v>
      </c>
    </row>
    <row r="98" spans="1:5">
      <c r="A98" s="52"/>
      <c r="B98" s="53"/>
      <c r="C98" s="54"/>
      <c r="D98" s="55"/>
      <c r="E98" s="22">
        <f t="shared" si="2"/>
        <v>0</v>
      </c>
    </row>
    <row r="99" spans="1:5">
      <c r="A99" s="56"/>
      <c r="B99" s="57"/>
      <c r="C99" s="58"/>
      <c r="D99" s="59"/>
      <c r="E99" s="28">
        <f t="shared" si="2"/>
        <v>0</v>
      </c>
    </row>
    <row r="100" spans="1:5">
      <c r="A100" s="52"/>
      <c r="B100" s="53"/>
      <c r="C100" s="54"/>
      <c r="D100" s="55"/>
      <c r="E100" s="22">
        <f t="shared" si="2"/>
        <v>0</v>
      </c>
    </row>
    <row r="101" spans="1:5">
      <c r="A101" s="56"/>
      <c r="B101" s="57"/>
      <c r="C101" s="58"/>
      <c r="D101" s="59"/>
      <c r="E101" s="28">
        <f t="shared" si="2"/>
        <v>0</v>
      </c>
    </row>
    <row r="102" spans="1:5">
      <c r="A102" s="52"/>
      <c r="B102" s="53"/>
      <c r="C102" s="54"/>
      <c r="D102" s="55"/>
      <c r="E102" s="22">
        <f t="shared" si="2"/>
        <v>0</v>
      </c>
    </row>
    <row r="103" spans="1:5">
      <c r="A103" s="56"/>
      <c r="B103" s="57"/>
      <c r="C103" s="58"/>
      <c r="D103" s="59"/>
      <c r="E103" s="28">
        <f t="shared" si="2"/>
        <v>0</v>
      </c>
    </row>
  </sheetData>
  <mergeCells count="4">
    <mergeCell ref="A1:I1"/>
    <mergeCell ref="A2:E2"/>
    <mergeCell ref="G2:I2"/>
    <mergeCell ref="G3:I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요약</vt:lpstr>
      <vt:lpstr>2025년 9월</vt:lpstr>
      <vt:lpstr>2025년 10월</vt:lpstr>
      <vt:lpstr>2025년 11월</vt:lpstr>
      <vt:lpstr>2025년 12월</vt:lpstr>
      <vt:lpstr>2026년 1월</vt:lpstr>
      <vt:lpstr>2026년 2월</vt:lpstr>
      <vt:lpstr>2026년 3월</vt:lpstr>
      <vt:lpstr>새 달 템플릿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송건 이</cp:lastModifiedBy>
  <cp:revision>0</cp:revision>
  <dcterms:created xsi:type="dcterms:W3CDTF">2026-03-01T06:25:11Z</dcterms:created>
  <dcterms:modified xsi:type="dcterms:W3CDTF">2026-03-01T07:21:05Z</dcterms:modified>
  <dc:language>en-US</dc:language>
</cp:coreProperties>
</file>