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7.xml.rels" ContentType="application/vnd.openxmlformats-package.relationships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Sep 2025" sheetId="2" state="visible" r:id="rId4"/>
    <sheet name="Oct 2025" sheetId="3" state="visible" r:id="rId5"/>
    <sheet name="Nov 2025" sheetId="4" state="visible" r:id="rId6"/>
    <sheet name="Dec 2025" sheetId="5" state="visible" r:id="rId7"/>
    <sheet name="Jan 2026" sheetId="6" state="visible" r:id="rId8"/>
    <sheet name="Feb 2026" sheetId="7" state="visible" r:id="rId9"/>
    <sheet name="Mar 2026" sheetId="8" state="visible" r:id="rId10"/>
    <sheet name="New Month Template" sheetId="9" state="visible" r:id="rId11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<sst xmlns="http://schemas.openxmlformats.org/spreadsheetml/2006/main" count="959" uniqueCount="268">
  <si>
    <t xml:space="preserve">Household Budget — Full Summary (Sep 2025 – Mar 2026)</t>
  </si>
  <si>
    <t xml:space="preserve">Metric</t>
  </si>
  <si>
    <t xml:space="preserve">Sep 2025</t>
  </si>
  <si>
    <t xml:space="preserve">Oct 2025</t>
  </si>
  <si>
    <t xml:space="preserve">Nov 2025</t>
  </si>
  <si>
    <t xml:space="preserve">Dec 2025</t>
  </si>
  <si>
    <t xml:space="preserve">Jan 2026</t>
  </si>
  <si>
    <t xml:space="preserve">Feb 2026</t>
  </si>
  <si>
    <t xml:space="preserve">Mar 2026</t>
  </si>
  <si>
    <t xml:space="preserve">Total Spending</t>
  </si>
  <si>
    <t xml:space="preserve">  Essentials</t>
  </si>
  <si>
    <t xml:space="preserve">  Groceries</t>
  </si>
  <si>
    <t xml:space="preserve">  Supplements</t>
  </si>
  <si>
    <t xml:space="preserve">  Transportation</t>
  </si>
  <si>
    <t xml:space="preserve">  Dining Out</t>
  </si>
  <si>
    <t xml:space="preserve">  Luxury Food</t>
  </si>
  <si>
    <t xml:space="preserve">  Luxuries</t>
  </si>
  <si>
    <t xml:space="preserve">  Travel</t>
  </si>
  <si>
    <t xml:space="preserve">  Self-Dev</t>
  </si>
  <si>
    <t xml:space="preserve">  Other</t>
  </si>
  <si>
    <t xml:space="preserve">── Food Analysis ──</t>
  </si>
  <si>
    <t xml:space="preserve">Total Food Expense</t>
  </si>
  <si>
    <t xml:space="preserve">Daily Food Cost</t>
  </si>
  <si>
    <t xml:space="preserve">Cost per Meal</t>
  </si>
  <si>
    <t xml:space="preserve">Dining Out : Cooking Ratio</t>
  </si>
  <si>
    <t xml:space="preserve">── Bank Balance ──</t>
  </si>
  <si>
    <t xml:space="preserve">Current Balance</t>
  </si>
  <si>
    <t xml:space="preserve">Avg Monthly Spend (to date)</t>
  </si>
  <si>
    <t xml:space="preserve">Estimated Months Remaining</t>
  </si>
  <si>
    <t xml:space="preserve">Date</t>
  </si>
  <si>
    <t xml:space="preserve">Amount ($)</t>
  </si>
  <si>
    <t xml:space="preserve">Item</t>
  </si>
  <si>
    <t xml:space="preserve">Category</t>
  </si>
  <si>
    <t xml:space="preserve">Running Total</t>
  </si>
  <si>
    <t xml:space="preserve">Household Budget — Sep 2025</t>
  </si>
  <si>
    <t xml:space="preserve">Rice Cooker</t>
  </si>
  <si>
    <t xml:space="preserve">Essentials</t>
  </si>
  <si>
    <t xml:space="preserve">Previous Month Tab:</t>
  </si>
  <si>
    <t xml:space="preserve">← Update when starting new month</t>
  </si>
  <si>
    <t xml:space="preserve">Rice 15 lbs</t>
  </si>
  <si>
    <t xml:space="preserve">Groceries</t>
  </si>
  <si>
    <t xml:space="preserve">Body Wash 28 oz</t>
  </si>
  <si>
    <t xml:space="preserve">Spending Summary</t>
  </si>
  <si>
    <t xml:space="preserve">vs. Last Month (%)</t>
  </si>
  <si>
    <t xml:space="preserve">Multivitamin</t>
  </si>
  <si>
    <t xml:space="preserve">Supplements</t>
  </si>
  <si>
    <t xml:space="preserve">Headphone Charger</t>
  </si>
  <si>
    <t xml:space="preserve">U Lock</t>
  </si>
  <si>
    <t xml:space="preserve">Toothbrush 6-pack</t>
  </si>
  <si>
    <t xml:space="preserve">Toothpaste 4-pack</t>
  </si>
  <si>
    <t xml:space="preserve">Water Filter 4-pack</t>
  </si>
  <si>
    <t xml:space="preserve">Detergent 140 oz</t>
  </si>
  <si>
    <t xml:space="preserve">Taxi (Bus station to home)</t>
  </si>
  <si>
    <t xml:space="preserve">Transportation</t>
  </si>
  <si>
    <t xml:space="preserve">Amazon Prime</t>
  </si>
  <si>
    <t xml:space="preserve">Other</t>
  </si>
  <si>
    <t xml:space="preserve">Taxi (DMV)</t>
  </si>
  <si>
    <t xml:space="preserve">Batteries</t>
  </si>
  <si>
    <t xml:space="preserve">Water Bottle</t>
  </si>
  <si>
    <t xml:space="preserve">Breakfast at Jeannine's</t>
  </si>
  <si>
    <t xml:space="preserve">Dining Out</t>
  </si>
  <si>
    <t xml:space="preserve">Food Analysis</t>
  </si>
  <si>
    <t xml:space="preserve">I-94 application + print</t>
  </si>
  <si>
    <t xml:space="preserve">Chicken Breast</t>
  </si>
  <si>
    <t xml:space="preserve">Goal: see row 26</t>
  </si>
  <si>
    <t xml:space="preserve">Laundry</t>
  </si>
  <si>
    <t xml:space="preserve">Cost/Meal (2.5 meals/day)</t>
  </si>
  <si>
    <t xml:space="preserve">Burrito + Guava Juice</t>
  </si>
  <si>
    <t xml:space="preserve">Goal: see row 28</t>
  </si>
  <si>
    <t xml:space="preserve">Golf (9 holes)</t>
  </si>
  <si>
    <t xml:space="preserve">Luxuries</t>
  </si>
  <si>
    <t xml:space="preserve">Pizza + Cola</t>
  </si>
  <si>
    <t xml:space="preserve">Days in Month</t>
  </si>
  <si>
    <t xml:space="preserve">← Enter manually each month</t>
  </si>
  <si>
    <t xml:space="preserve">Oyster Sauce</t>
  </si>
  <si>
    <t xml:space="preserve">Spicy Sauce</t>
  </si>
  <si>
    <t xml:space="preserve">Goals</t>
  </si>
  <si>
    <t xml:space="preserve">Soy Sauce</t>
  </si>
  <si>
    <t xml:space="preserve">Daily Food Budget</t>
  </si>
  <si>
    <t xml:space="preserve">← Enter manually</t>
  </si>
  <si>
    <t xml:space="preserve">Sesame Oil</t>
  </si>
  <si>
    <t xml:space="preserve">Budget per Meal</t>
  </si>
  <si>
    <t xml:space="preserve">Zzapa Getti</t>
  </si>
  <si>
    <t xml:space="preserve">Target Dining Out Ratio</t>
  </si>
  <si>
    <t xml:space="preserve">≤1</t>
  </si>
  <si>
    <t xml:space="preserve">EAA</t>
  </si>
  <si>
    <t xml:space="preserve">Bulldak Noodles</t>
  </si>
  <si>
    <t xml:space="preserve">Bank Balance</t>
  </si>
  <si>
    <t xml:space="preserve">Notebook</t>
  </si>
  <si>
    <t xml:space="preserve">Sriracha Sauce</t>
  </si>
  <si>
    <t xml:space="preserve">Mayonnaise</t>
  </si>
  <si>
    <t xml:space="preserve">months</t>
  </si>
  <si>
    <t xml:space="preserve">Nasal Salt</t>
  </si>
  <si>
    <t xml:space="preserve">Projected Depletion Date</t>
  </si>
  <si>
    <t xml:space="preserve">Snacks</t>
  </si>
  <si>
    <t xml:space="preserve">Meat &amp; Fries</t>
  </si>
  <si>
    <t xml:space="preserve">Simi Valley Round Trip Train</t>
  </si>
  <si>
    <t xml:space="preserve">Beer</t>
  </si>
  <si>
    <t xml:space="preserve">Chicken Burger</t>
  </si>
  <si>
    <t xml:space="preserve">Food</t>
  </si>
  <si>
    <t xml:space="preserve">Eggs</t>
  </si>
  <si>
    <t xml:space="preserve">Ruiz Family Bakery</t>
  </si>
  <si>
    <t xml:space="preserve">Milkshake</t>
  </si>
  <si>
    <t xml:space="preserve">Train Ticket (Took Wrong Train)</t>
  </si>
  <si>
    <t xml:space="preserve">Chop Chicken</t>
  </si>
  <si>
    <t xml:space="preserve">Monster Drink</t>
  </si>
  <si>
    <t xml:space="preserve">Golf</t>
  </si>
  <si>
    <t xml:space="preserve">Doctor Pepper</t>
  </si>
  <si>
    <t xml:space="preserve">School Supplies</t>
  </si>
  <si>
    <t xml:space="preserve">DTL and Coffee</t>
  </si>
  <si>
    <t xml:space="preserve">Ice Cream + Ceviche</t>
  </si>
  <si>
    <t xml:space="preserve">McDonalds</t>
  </si>
  <si>
    <t xml:space="preserve">Chicken Breast + Banana + Oatmeal</t>
  </si>
  <si>
    <t xml:space="preserve">Green Onion + Garlic</t>
  </si>
  <si>
    <t xml:space="preserve">Rice</t>
  </si>
  <si>
    <t xml:space="preserve">Combo Tacos</t>
  </si>
  <si>
    <t xml:space="preserve">Jack and Downtown</t>
  </si>
  <si>
    <t xml:space="preserve">Soccer Shoes</t>
  </si>
  <si>
    <t xml:space="preserve">Burrito</t>
  </si>
  <si>
    <t xml:space="preserve">Omega 3</t>
  </si>
  <si>
    <t xml:space="preserve">Cheese Buldak</t>
  </si>
  <si>
    <t xml:space="preserve">Cereal</t>
  </si>
  <si>
    <t xml:space="preserve">Socks</t>
  </si>
  <si>
    <t xml:space="preserve">Mouse</t>
  </si>
  <si>
    <t xml:space="preserve">Household Budget — Oct 2025</t>
  </si>
  <si>
    <t xml:space="preserve">Cheese</t>
  </si>
  <si>
    <t xml:space="preserve">McDonald's</t>
  </si>
  <si>
    <t xml:space="preserve">Milk</t>
  </si>
  <si>
    <t xml:space="preserve">Chipotle</t>
  </si>
  <si>
    <t xml:space="preserve">Donut</t>
  </si>
  <si>
    <t xml:space="preserve">California Burrito</t>
  </si>
  <si>
    <t xml:space="preserve">Coffee</t>
  </si>
  <si>
    <t xml:space="preserve">Document Printing</t>
  </si>
  <si>
    <t xml:space="preserve">Maintenance Fee</t>
  </si>
  <si>
    <t xml:space="preserve">Driver's License Retake</t>
  </si>
  <si>
    <t xml:space="preserve">Whiskey + Wine</t>
  </si>
  <si>
    <t xml:space="preserve">Wingstop</t>
  </si>
  <si>
    <t xml:space="preserve">Red Bull</t>
  </si>
  <si>
    <t xml:space="preserve">Haircut</t>
  </si>
  <si>
    <t xml:space="preserve">Panda Express</t>
  </si>
  <si>
    <t xml:space="preserve">Taxi to Barbershop</t>
  </si>
  <si>
    <t xml:space="preserve">Eggs, Snacks, Bacon</t>
  </si>
  <si>
    <t xml:space="preserve">Dining with Friends</t>
  </si>
  <si>
    <t xml:space="preserve">6-Seater Bike with Friends</t>
  </si>
  <si>
    <t xml:space="preserve">Melatonin</t>
  </si>
  <si>
    <t xml:space="preserve">Caffeine Drink</t>
  </si>
  <si>
    <t xml:space="preserve">Hamburger</t>
  </si>
  <si>
    <t xml:space="preserve">Tacos</t>
  </si>
  <si>
    <t xml:space="preserve">Chicken Breast, Eggs</t>
  </si>
  <si>
    <t xml:space="preserve">Downtown with Zack</t>
  </si>
  <si>
    <t xml:space="preserve">Energy Drink</t>
  </si>
  <si>
    <t xml:space="preserve">Pizza + Donut</t>
  </si>
  <si>
    <t xml:space="preserve">Book</t>
  </si>
  <si>
    <t xml:space="preserve">Timer</t>
  </si>
  <si>
    <t xml:space="preserve">Ice Cream</t>
  </si>
  <si>
    <t xml:space="preserve">Zocalo's</t>
  </si>
  <si>
    <t xml:space="preserve">Delivery App Subscription</t>
  </si>
  <si>
    <t xml:space="preserve">Pizza + Beverage</t>
  </si>
  <si>
    <t xml:space="preserve">Dinner with Francisco</t>
  </si>
  <si>
    <t xml:space="preserve">Super Cucas</t>
  </si>
  <si>
    <t xml:space="preserve">Household Budget — Nov 2025</t>
  </si>
  <si>
    <t xml:space="preserve">Test Paper</t>
  </si>
  <si>
    <t xml:space="preserve">Subway</t>
  </si>
  <si>
    <t xml:space="preserve">Toronto Flight</t>
  </si>
  <si>
    <t xml:space="preserve">TorontoAccommodation</t>
  </si>
  <si>
    <t xml:space="preserve">Donut + Coffee (Kin's)</t>
  </si>
  <si>
    <t xml:space="preserve">Paella</t>
  </si>
  <si>
    <t xml:space="preserve">Breakfast burrito</t>
  </si>
  <si>
    <t xml:space="preserve">DMV</t>
  </si>
  <si>
    <t xml:space="preserve">Train Ticket</t>
  </si>
  <si>
    <t xml:space="preserve">Photo Shoot</t>
  </si>
  <si>
    <t xml:space="preserve">Taxi</t>
  </si>
  <si>
    <t xml:space="preserve">Restaurant with Friends</t>
  </si>
  <si>
    <t xml:space="preserve">Pizza</t>
  </si>
  <si>
    <t xml:space="preserve">Friend's Parking Fee</t>
  </si>
  <si>
    <t xml:space="preserve">Movie</t>
  </si>
  <si>
    <t xml:space="preserve">Airbus Reservation</t>
  </si>
  <si>
    <t xml:space="preserve">Jim Coffee chat</t>
  </si>
  <si>
    <t xml:space="preserve">Pizza Pub</t>
  </si>
  <si>
    <t xml:space="preserve">Monster</t>
  </si>
  <si>
    <t xml:space="preserve">Class Supplies</t>
  </si>
  <si>
    <t xml:space="preserve">Class Supplies (RPI)</t>
  </si>
  <si>
    <t xml:space="preserve">Clothes</t>
  </si>
  <si>
    <t xml:space="preserve">Creatine</t>
  </si>
  <si>
    <t xml:space="preserve">Domino's Pizza</t>
  </si>
  <si>
    <t xml:space="preserve">Antacid</t>
  </si>
  <si>
    <t xml:space="preserve">Vivid Sauce Chicken</t>
  </si>
  <si>
    <t xml:space="preserve">French Fries</t>
  </si>
  <si>
    <t xml:space="preserve">Airport Snacks</t>
  </si>
  <si>
    <t xml:space="preserve">Toronto Train</t>
  </si>
  <si>
    <t xml:space="preserve">Tim Hortons</t>
  </si>
  <si>
    <t xml:space="preserve">Uber</t>
  </si>
  <si>
    <t xml:space="preserve">Chicken Sandwich</t>
  </si>
  <si>
    <t xml:space="preserve">Household Budget — Dec 2025</t>
  </si>
  <si>
    <t xml:space="preserve">Bedding, Detergent, Body Wash</t>
  </si>
  <si>
    <t xml:space="preserve">Spicy Chicken</t>
  </si>
  <si>
    <t xml:space="preserve">Marion Bedding + Lego</t>
  </si>
  <si>
    <t xml:space="preserve">Wireless Charger + Body Lotion</t>
  </si>
  <si>
    <t xml:space="preserve">Rice Noodles</t>
  </si>
  <si>
    <t xml:space="preserve">DoorDash Membership</t>
  </si>
  <si>
    <t xml:space="preserve">Crush Cake (Breakfast)</t>
  </si>
  <si>
    <t xml:space="preserve">Bulgogi Ingredients</t>
  </si>
  <si>
    <t xml:space="preserve">Yoshinoya</t>
  </si>
  <si>
    <t xml:space="preserve">Wine</t>
  </si>
  <si>
    <t xml:space="preserve">Bubble Tea</t>
  </si>
  <si>
    <t xml:space="preserve">Phone Bill</t>
  </si>
  <si>
    <t xml:space="preserve">Soccer Team Registration</t>
  </si>
  <si>
    <t xml:space="preserve">DeepSeek API Charge</t>
  </si>
  <si>
    <t xml:space="preserve">Self-Dev</t>
  </si>
  <si>
    <t xml:space="preserve">Household Budget — Jan 2026</t>
  </si>
  <si>
    <t xml:space="preserve">With Zack Dining</t>
  </si>
  <si>
    <t xml:space="preserve">Sandwich</t>
  </si>
  <si>
    <t xml:space="preserve">Marion Gift</t>
  </si>
  <si>
    <t xml:space="preserve">Thai Food</t>
  </si>
  <si>
    <t xml:space="preserve">Super Mex (Mexican Food)</t>
  </si>
  <si>
    <t xml:space="preserve">Booster</t>
  </si>
  <si>
    <t xml:space="preserve">Grocery Shopping (Costco)</t>
  </si>
  <si>
    <t xml:space="preserve">Pasta Noodles</t>
  </si>
  <si>
    <t xml:space="preserve">Red Chili Paste</t>
  </si>
  <si>
    <t xml:space="preserve">Vegetables</t>
  </si>
  <si>
    <t xml:space="preserve">In-N-Out</t>
  </si>
  <si>
    <t xml:space="preserve">Scallions</t>
  </si>
  <si>
    <t xml:space="preserve">Boathouse</t>
  </si>
  <si>
    <t xml:space="preserve">Whiskey</t>
  </si>
  <si>
    <t xml:space="preserve">Friend's Parking Payment</t>
  </si>
  <si>
    <t xml:space="preserve">New Camera Lens payment</t>
  </si>
  <si>
    <t xml:space="preserve">Nika Ramen</t>
  </si>
  <si>
    <t xml:space="preserve">Charger and Sealer</t>
  </si>
  <si>
    <t xml:space="preserve">Subway Sandwich</t>
  </si>
  <si>
    <t xml:space="preserve">Breakfast burritos</t>
  </si>
  <si>
    <t xml:space="preserve">Household Budget — Feb 2026</t>
  </si>
  <si>
    <t xml:space="preserve">카메라 렌즈 할부</t>
  </si>
  <si>
    <t xml:space="preserve">paper towels</t>
  </si>
  <si>
    <t xml:space="preserve">Zero Pepsi</t>
  </si>
  <si>
    <t xml:space="preserve">Luxury Food</t>
  </si>
  <si>
    <t xml:space="preserve">Corndogs</t>
  </si>
  <si>
    <t xml:space="preserve">Costco groceries</t>
  </si>
  <si>
    <t xml:space="preserve">Monster energy</t>
  </si>
  <si>
    <t xml:space="preserve">chick fil a sauce</t>
  </si>
  <si>
    <t xml:space="preserve">multivitamin</t>
  </si>
  <si>
    <t xml:space="preserve">shampoo</t>
  </si>
  <si>
    <t xml:space="preserve">Whey Protein</t>
  </si>
  <si>
    <t xml:space="preserve">고추장</t>
  </si>
  <si>
    <t xml:space="preserve">이발</t>
  </si>
  <si>
    <t xml:space="preserve">Zocalo</t>
  </si>
  <si>
    <r>
      <rPr>
        <sz val="9"/>
        <color rgb="FF000000"/>
        <rFont val="DejaVu Sans"/>
        <family val="2"/>
      </rPr>
      <t xml:space="preserve">대파</t>
    </r>
    <r>
      <rPr>
        <sz val="9"/>
        <color rgb="FF000000"/>
        <rFont val="Arial"/>
        <family val="0"/>
        <charset val="1"/>
      </rPr>
      <t xml:space="preserve">, </t>
    </r>
    <r>
      <rPr>
        <sz val="9"/>
        <color rgb="FF000000"/>
        <rFont val="DejaVu Sans"/>
        <family val="2"/>
      </rPr>
      <t xml:space="preserve">바나나</t>
    </r>
  </si>
  <si>
    <t xml:space="preserve">빨래</t>
  </si>
  <si>
    <t xml:space="preserve">Breakfast Burrito - Cuca's</t>
  </si>
  <si>
    <t xml:space="preserve">초콜릿</t>
  </si>
  <si>
    <t xml:space="preserve">Remarkable</t>
  </si>
  <si>
    <t xml:space="preserve">remarkale case</t>
  </si>
  <si>
    <t xml:space="preserve">Catalina Scuba diving deposit</t>
  </si>
  <si>
    <t xml:space="preserve">Donuts</t>
  </si>
  <si>
    <t xml:space="preserve">Super Cuca's</t>
  </si>
  <si>
    <t xml:space="preserve">Ca Dario</t>
  </si>
  <si>
    <t xml:space="preserve">Spudnuts</t>
  </si>
  <si>
    <t xml:space="preserve">멕시코 비행기 예약</t>
  </si>
  <si>
    <t xml:space="preserve">Travel</t>
  </si>
  <si>
    <t xml:space="preserve">치약</t>
  </si>
  <si>
    <t xml:space="preserve">면도날</t>
  </si>
  <si>
    <t xml:space="preserve">택시비</t>
  </si>
  <si>
    <t xml:space="preserve">휴대폰 비용</t>
  </si>
  <si>
    <t xml:space="preserve">Household Budget — Mar 2026</t>
  </si>
  <si>
    <t xml:space="preserve">멕시코 호텔 예약</t>
  </si>
  <si>
    <t xml:space="preserve">New Month Template — Read Instructions First</t>
  </si>
  <si>
    <t xml:space="preserve">[ How to Start a New Month ]
1. Right-click any existing month tab (e.g. "Feb 2026") → "Move or Copy" → check "Create a copy" → OK
2. Rename the new tab (e.g. "Apr 2026")
3. Update only 3 yellow cells:
   • H2 — Previous month tab name (e.g. Mar 2026)
   • H23 — Days in month (e.g. 30)
   • H31 — Current bank balance
4. Delete old transaction rows in columns A–D, then start entering new transactions
   (Do NOT delete column E — it contains the running total formula)</t>
  </si>
  <si>
    <t xml:space="preserve">[ Cell Color Guide ]
Yellow cell (blue text) = manual input required
Gray/White cell = auto-calculated formula
[ Category List ]
  • Essentials
  • Groceries
  • Supplements
  • Transportation
  • Dining Out
  • Luxury Food
  • Luxuries
  • Travel
  • Self-Dev
  • Other (auto-computed)</t>
  </si>
  <si>
    <t xml:space="preserve">⚠️  Do NOT copy this template tab. Copy an existing month tab instead.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</si>
</sst>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.00"/>
    <numFmt numFmtId="166" formatCode="0.00"/>
    <numFmt numFmtId="167" formatCode="0.0"/>
    <numFmt numFmtId="168" formatCode="yyyy\-mm\-dd"/>
    <numFmt numFmtId="169" formatCode="#,##0.00"/>
    <numFmt numFmtId="170" formatCode="0.0%;\(0.0%\);\-"/>
    <numFmt numFmtId="171" formatCode="0"/>
  </numFmts>
  <fonts count="2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000000"/>
      <name val="Arial"/>
      <family val="0"/>
      <charset val="1"/>
    </font>
    <font>
      <sz val="9"/>
      <color rgb="FF000000"/>
      <name val="Arial"/>
      <family val="0"/>
      <charset val="1"/>
    </font>
    <font>
      <b val="true"/>
      <i val="true"/>
      <sz val="9"/>
      <color rgb="FF000000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i val="true"/>
      <sz val="8"/>
      <color rgb="FF888888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FFFFFF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sz val="9"/>
      <color rgb="FF000000"/>
      <name val="DejaVu Sans"/>
      <family val="2"/>
    </font>
    <font>
      <sz val="9"/>
      <color rgb="FF222222"/>
      <name val="Arial"/>
      <family val="0"/>
      <charset val="1"/>
    </font>
    <font>
      <b val="true"/>
      <sz val="9"/>
      <color rgb="FFCC0000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1F3864"/>
        <bgColor rgb="FF1A5276"/>
      </patternFill>
    </fill>
    <fill>
      <patternFill patternType="solid">
        <fgColor rgb="FF2E75B6"/>
        <bgColor rgb="FF4672A8"/>
      </patternFill>
    </fill>
    <fill>
      <patternFill patternType="solid">
        <fgColor rgb="FFD6EAF8"/>
        <bgColor rgb="FFD5D8DC"/>
      </patternFill>
    </fill>
    <fill>
      <patternFill patternType="solid">
        <fgColor rgb="FFFFFFFF"/>
        <bgColor rgb="FFFEFAE0"/>
      </patternFill>
    </fill>
    <fill>
      <patternFill patternType="solid">
        <fgColor rgb="FFF2F2F2"/>
        <bgColor rgb="FFFEFAE0"/>
      </patternFill>
    </fill>
    <fill>
      <patternFill patternType="solid">
        <fgColor rgb="FFD5D8DC"/>
        <bgColor rgb="FFD9D9D9"/>
      </patternFill>
    </fill>
    <fill>
      <patternFill patternType="solid">
        <fgColor rgb="FFFFF9C4"/>
        <bgColor rgb="FFFEFAE0"/>
      </patternFill>
    </fill>
    <fill>
      <patternFill patternType="solid">
        <fgColor rgb="FF1A5276"/>
        <bgColor rgb="FF1F3864"/>
      </patternFill>
    </fill>
    <fill>
      <patternFill patternType="solid">
        <fgColor rgb="FFFEFAE0"/>
        <bgColor rgb="FFFFF9C4"/>
      </patternFill>
    </fill>
    <fill>
      <patternFill patternType="solid">
        <fgColor rgb="FFFFE0E0"/>
        <bgColor rgb="FFF2F2F2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0C0C0"/>
      </left>
      <right/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3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4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4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4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4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4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4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10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4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4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1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0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6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6" borderId="2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5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5" borderId="2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64A2"/>
      <rgbColor rgb="FF800080"/>
      <rgbColor rgb="FF4F81BD"/>
      <rgbColor rgb="FFC0C0C0"/>
      <rgbColor rgb="FF888888"/>
      <rgbColor rgb="FF93A9CE"/>
      <rgbColor rgb="FFAB4744"/>
      <rgbColor rgb="FFFFF9C4"/>
      <rgbColor rgb="FFD6EAF8"/>
      <rgbColor rgb="FF660066"/>
      <rgbColor rgb="FFDC853E"/>
      <rgbColor rgb="FF4672A8"/>
      <rgbColor rgb="FFD5D8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D9D9D9"/>
      <rgbColor rgb="FFFEFAE0"/>
      <rgbColor rgb="FF99CCFF"/>
      <rgbColor rgb="FFD09493"/>
      <rgbColor rgb="FFCC99FF"/>
      <rgbColor rgb="FFFFE0E0"/>
      <rgbColor rgb="FF2E75B6"/>
      <rgbColor rgb="FF4BACC6"/>
      <rgbColor rgb="FF9BBB59"/>
      <rgbColor rgb="FFFFCC00"/>
      <rgbColor rgb="FFF79646"/>
      <rgbColor rgb="FFFF6600"/>
      <rgbColor rgb="FF725990"/>
      <rgbColor rgb="FF8AA64F"/>
      <rgbColor rgb="FF1F3864"/>
      <rgbColor rgb="FF4299B0"/>
      <rgbColor rgb="FF003300"/>
      <rgbColor rgb="FF333300"/>
      <rgbColor rgb="FF993300"/>
      <rgbColor rgb="FFC0504D"/>
      <rgbColor rgb="FF1A5276"/>
      <rgbColor rgb="FF22222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Calibri"/>
              </a:rPr>
              <a:t>Breakdown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4f81bd"/>
              </a:solidFill>
              <a:ln w="0">
                <a:noFill/>
              </a:ln>
            </c:spPr>
          </c:dPt>
          <c:dPt>
            <c:idx val="1"/>
            <c:spPr>
              <a:solidFill>
                <a:srgbClr val="c0504d"/>
              </a:solidFill>
              <a:ln w="0">
                <a:noFill/>
              </a:ln>
            </c:spPr>
          </c:dPt>
          <c:dPt>
            <c:idx val="2"/>
            <c:spPr>
              <a:solidFill>
                <a:srgbClr val="9bbb59"/>
              </a:solidFill>
              <a:ln w="0">
                <a:noFill/>
              </a:ln>
            </c:spPr>
          </c:dPt>
          <c:dPt>
            <c:idx val="3"/>
            <c:spPr>
              <a:solidFill>
                <a:srgbClr val="8064a2"/>
              </a:solidFill>
              <a:ln w="0">
                <a:noFill/>
              </a:ln>
            </c:spPr>
          </c:dPt>
          <c:dPt>
            <c:idx val="4"/>
            <c:spPr>
              <a:solidFill>
                <a:srgbClr val="4bacc6"/>
              </a:solidFill>
              <a:ln w="0">
                <a:noFill/>
              </a:ln>
            </c:spPr>
          </c:dPt>
          <c:dPt>
            <c:idx val="5"/>
            <c:spPr>
              <a:solidFill>
                <a:srgbClr val="f79646"/>
              </a:solidFill>
              <a:ln w="0">
                <a:noFill/>
              </a:ln>
            </c:spPr>
          </c:dPt>
          <c:dLbls>
            <c:dLbl>
              <c:idx val="0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2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3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4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5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'Sep 2025'!$G$38:$G$43</c:f>
              <c:strCache>
                <c:ptCount val="6"/>
                <c:pt idx="0">
                  <c:v>Essentials</c:v>
                </c:pt>
                <c:pt idx="1">
                  <c:v>Food</c:v>
                </c:pt>
                <c:pt idx="2">
                  <c:v>Supplements</c:v>
                </c:pt>
                <c:pt idx="3">
                  <c:v>Transportation</c:v>
                </c:pt>
                <c:pt idx="4">
                  <c:v>Luxuries</c:v>
                </c:pt>
                <c:pt idx="5">
                  <c:v>Other</c:v>
                </c:pt>
              </c:strCache>
            </c:strRef>
          </c:cat>
          <c:val>
            <c:numRef>
              <c:f>'Sep 2025'!$H$38:$H$43</c:f>
              <c:numCache>
                <c:formatCode>\$#,##0.00</c:formatCode>
                <c:ptCount val="6"/>
                <c:pt idx="0">
                  <c:v>674.26</c:v>
                </c:pt>
                <c:pt idx="1">
                  <c:v>581.94</c:v>
                </c:pt>
                <c:pt idx="2">
                  <c:v>53.48</c:v>
                </c:pt>
                <c:pt idx="3">
                  <c:v>91.96</c:v>
                </c:pt>
                <c:pt idx="4">
                  <c:v>363.75</c:v>
                </c:pt>
                <c:pt idx="5">
                  <c:v>22.6900000000001</c:v>
                </c:pt>
              </c:numCache>
            </c:numRef>
          </c:val>
        </c:ser>
        <c:firstSliceAng val="0"/>
      </c:pieChart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Calibri"/>
              </a:rPr>
              <a:t>Breakdown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4f81bd"/>
              </a:solidFill>
              <a:ln w="0">
                <a:noFill/>
              </a:ln>
            </c:spPr>
          </c:dPt>
          <c:dPt>
            <c:idx val="1"/>
            <c:spPr>
              <a:solidFill>
                <a:srgbClr val="c0504d"/>
              </a:solidFill>
              <a:ln w="0">
                <a:noFill/>
              </a:ln>
            </c:spPr>
          </c:dPt>
          <c:dPt>
            <c:idx val="2"/>
            <c:spPr>
              <a:solidFill>
                <a:srgbClr val="9bbb59"/>
              </a:solidFill>
              <a:ln w="0">
                <a:noFill/>
              </a:ln>
            </c:spPr>
          </c:dPt>
          <c:dPt>
            <c:idx val="3"/>
            <c:spPr>
              <a:solidFill>
                <a:srgbClr val="8064a2"/>
              </a:solidFill>
              <a:ln w="0">
                <a:noFill/>
              </a:ln>
            </c:spPr>
          </c:dPt>
          <c:dPt>
            <c:idx val="4"/>
            <c:spPr>
              <a:solidFill>
                <a:srgbClr val="4bacc6"/>
              </a:solidFill>
              <a:ln w="0">
                <a:noFill/>
              </a:ln>
            </c:spPr>
          </c:dPt>
          <c:dPt>
            <c:idx val="5"/>
            <c:spPr>
              <a:solidFill>
                <a:srgbClr val="f79646"/>
              </a:solidFill>
              <a:ln w="0">
                <a:noFill/>
              </a:ln>
            </c:spPr>
          </c:dPt>
          <c:dLbls>
            <c:dLbl>
              <c:idx val="0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2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3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4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5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'Oct 2025'!$G$38:$G$43</c:f>
              <c:strCache>
                <c:ptCount val="6"/>
                <c:pt idx="0">
                  <c:v>Essentials</c:v>
                </c:pt>
                <c:pt idx="1">
                  <c:v>Food</c:v>
                </c:pt>
                <c:pt idx="2">
                  <c:v>Supplements</c:v>
                </c:pt>
                <c:pt idx="3">
                  <c:v>Transportation</c:v>
                </c:pt>
                <c:pt idx="4">
                  <c:v>Luxuries</c:v>
                </c:pt>
                <c:pt idx="5">
                  <c:v>Other</c:v>
                </c:pt>
              </c:strCache>
            </c:strRef>
          </c:cat>
          <c:val>
            <c:numRef>
              <c:f>'Oct 2025'!$H$38:$H$43</c:f>
              <c:numCache>
                <c:formatCode>\$#,##0.00</c:formatCode>
                <c:ptCount val="6"/>
                <c:pt idx="0">
                  <c:v>114.69</c:v>
                </c:pt>
                <c:pt idx="1">
                  <c:v>558.54</c:v>
                </c:pt>
                <c:pt idx="2">
                  <c:v>74.95</c:v>
                </c:pt>
                <c:pt idx="3">
                  <c:v>56.42</c:v>
                </c:pt>
                <c:pt idx="4">
                  <c:v>382.63</c:v>
                </c:pt>
                <c:pt idx="5">
                  <c:v>25</c:v>
                </c:pt>
              </c:numCache>
            </c:numRef>
          </c:val>
        </c:ser>
        <c:firstSliceAng val="0"/>
      </c:pieChart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Calibri"/>
              </a:rPr>
              <a:t>Breakdown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4f81bd"/>
              </a:solidFill>
              <a:ln w="0">
                <a:noFill/>
              </a:ln>
            </c:spPr>
          </c:dPt>
          <c:dPt>
            <c:idx val="1"/>
            <c:spPr>
              <a:solidFill>
                <a:srgbClr val="c0504d"/>
              </a:solidFill>
              <a:ln w="0">
                <a:noFill/>
              </a:ln>
            </c:spPr>
          </c:dPt>
          <c:dPt>
            <c:idx val="2"/>
            <c:spPr>
              <a:solidFill>
                <a:srgbClr val="9bbb59"/>
              </a:solidFill>
              <a:ln w="0">
                <a:noFill/>
              </a:ln>
            </c:spPr>
          </c:dPt>
          <c:dPt>
            <c:idx val="3"/>
            <c:spPr>
              <a:solidFill>
                <a:srgbClr val="8064a2"/>
              </a:solidFill>
              <a:ln w="0">
                <a:noFill/>
              </a:ln>
            </c:spPr>
          </c:dPt>
          <c:dPt>
            <c:idx val="4"/>
            <c:spPr>
              <a:solidFill>
                <a:srgbClr val="4bacc6"/>
              </a:solidFill>
              <a:ln w="0">
                <a:noFill/>
              </a:ln>
            </c:spPr>
          </c:dPt>
          <c:dLbls>
            <c:dLbl>
              <c:idx val="0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2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3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4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'Nov 2025'!$G$38:$G$42</c:f>
              <c:strCache>
                <c:ptCount val="5"/>
                <c:pt idx="0">
                  <c:v>Essentials</c:v>
                </c:pt>
                <c:pt idx="1">
                  <c:v>Food</c:v>
                </c:pt>
                <c:pt idx="2">
                  <c:v>Supplements</c:v>
                </c:pt>
                <c:pt idx="3">
                  <c:v>Transportation</c:v>
                </c:pt>
                <c:pt idx="4">
                  <c:v>Luxuries</c:v>
                </c:pt>
              </c:strCache>
            </c:strRef>
          </c:cat>
          <c:val>
            <c:numRef>
              <c:f>'Nov 2025'!$H$38:$H$42</c:f>
              <c:numCache>
                <c:formatCode>\$#,##0.00</c:formatCode>
                <c:ptCount val="5"/>
                <c:pt idx="0">
                  <c:v>318.4</c:v>
                </c:pt>
                <c:pt idx="1">
                  <c:v>490.68</c:v>
                </c:pt>
                <c:pt idx="2">
                  <c:v>88.74</c:v>
                </c:pt>
                <c:pt idx="3">
                  <c:v>384.81</c:v>
                </c:pt>
                <c:pt idx="4">
                  <c:v>1001.55</c:v>
                </c:pt>
              </c:numCache>
            </c:numRef>
          </c:val>
        </c:ser>
        <c:firstSliceAng val="0"/>
      </c:pieChart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Calibri"/>
              </a:rPr>
              <a:t>Breakdown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4f81bd"/>
              </a:solidFill>
              <a:ln w="0">
                <a:noFill/>
              </a:ln>
            </c:spPr>
          </c:dPt>
          <c:dPt>
            <c:idx val="1"/>
            <c:spPr>
              <a:solidFill>
                <a:srgbClr val="c0504d"/>
              </a:solidFill>
              <a:ln w="0">
                <a:noFill/>
              </a:ln>
            </c:spPr>
          </c:dPt>
          <c:dPt>
            <c:idx val="2"/>
            <c:spPr>
              <a:solidFill>
                <a:srgbClr val="9bbb59"/>
              </a:solidFill>
              <a:ln w="0">
                <a:noFill/>
              </a:ln>
            </c:spPr>
          </c:dPt>
          <c:dPt>
            <c:idx val="3"/>
            <c:spPr>
              <a:solidFill>
                <a:srgbClr val="8064a2"/>
              </a:solidFill>
              <a:ln w="0">
                <a:noFill/>
              </a:ln>
            </c:spPr>
          </c:dPt>
          <c:dPt>
            <c:idx val="4"/>
            <c:spPr>
              <a:solidFill>
                <a:srgbClr val="4bacc6"/>
              </a:solidFill>
              <a:ln w="0">
                <a:noFill/>
              </a:ln>
            </c:spPr>
          </c:dPt>
          <c:dPt>
            <c:idx val="5"/>
            <c:spPr>
              <a:solidFill>
                <a:srgbClr val="f79646"/>
              </a:solidFill>
              <a:ln w="0">
                <a:noFill/>
              </a:ln>
            </c:spPr>
          </c:dPt>
          <c:dLbls>
            <c:dLbl>
              <c:idx val="0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2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3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4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5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'Dec 2025'!$G$38:$G$43</c:f>
              <c:strCache>
                <c:ptCount val="6"/>
                <c:pt idx="0">
                  <c:v>Essentials</c:v>
                </c:pt>
                <c:pt idx="1">
                  <c:v>Food</c:v>
                </c:pt>
                <c:pt idx="2">
                  <c:v>Supplements</c:v>
                </c:pt>
                <c:pt idx="3">
                  <c:v>Transportation</c:v>
                </c:pt>
                <c:pt idx="4">
                  <c:v>Luxuries</c:v>
                </c:pt>
                <c:pt idx="5">
                  <c:v>Self-Dev</c:v>
                </c:pt>
              </c:strCache>
            </c:strRef>
          </c:cat>
          <c:val>
            <c:numRef>
              <c:f>'Dec 2025'!$H$38:$H$43</c:f>
              <c:numCache>
                <c:formatCode>\$#,##0.00</c:formatCode>
                <c:ptCount val="6"/>
                <c:pt idx="0">
                  <c:v>137.89</c:v>
                </c:pt>
                <c:pt idx="1">
                  <c:v>193.58</c:v>
                </c:pt>
                <c:pt idx="2">
                  <c:v>30.8</c:v>
                </c:pt>
                <c:pt idx="3">
                  <c:v>52.22</c:v>
                </c:pt>
                <c:pt idx="4">
                  <c:v>152.9</c:v>
                </c:pt>
                <c:pt idx="5">
                  <c:v>21.2</c:v>
                </c:pt>
              </c:numCache>
            </c:numRef>
          </c:val>
        </c:ser>
        <c:firstSliceAng val="0"/>
      </c:pieChart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Calibri"/>
              </a:rPr>
              <a:t>Breakdown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4f81bd"/>
              </a:solidFill>
              <a:ln w="0">
                <a:noFill/>
              </a:ln>
            </c:spPr>
          </c:dPt>
          <c:dPt>
            <c:idx val="1"/>
            <c:spPr>
              <a:solidFill>
                <a:srgbClr val="c0504d"/>
              </a:solidFill>
              <a:ln w="0">
                <a:noFill/>
              </a:ln>
            </c:spPr>
          </c:dPt>
          <c:dPt>
            <c:idx val="2"/>
            <c:spPr>
              <a:solidFill>
                <a:srgbClr val="9bbb59"/>
              </a:solidFill>
              <a:ln w="0">
                <a:noFill/>
              </a:ln>
            </c:spPr>
          </c:dPt>
          <c:dPt>
            <c:idx val="3"/>
            <c:spPr>
              <a:solidFill>
                <a:srgbClr val="8064a2"/>
              </a:solidFill>
              <a:ln w="0">
                <a:noFill/>
              </a:ln>
            </c:spPr>
          </c:dPt>
          <c:dPt>
            <c:idx val="4"/>
            <c:spPr>
              <a:solidFill>
                <a:srgbClr val="4bacc6"/>
              </a:solidFill>
              <a:ln w="0">
                <a:noFill/>
              </a:ln>
            </c:spPr>
          </c:dPt>
          <c:dPt>
            <c:idx val="5"/>
            <c:spPr>
              <a:solidFill>
                <a:srgbClr val="f79646"/>
              </a:solidFill>
              <a:ln w="0">
                <a:noFill/>
              </a:ln>
            </c:spPr>
          </c:dPt>
          <c:dLbls>
            <c:dLbl>
              <c:idx val="0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2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3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4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5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'Jan 2026'!$G$38:$G$43</c:f>
              <c:strCache>
                <c:ptCount val="6"/>
                <c:pt idx="0">
                  <c:v>Essentials</c:v>
                </c:pt>
                <c:pt idx="1">
                  <c:v>Food</c:v>
                </c:pt>
                <c:pt idx="2">
                  <c:v>Supplements</c:v>
                </c:pt>
                <c:pt idx="3">
                  <c:v>Transportation</c:v>
                </c:pt>
                <c:pt idx="4">
                  <c:v>Luxuries</c:v>
                </c:pt>
                <c:pt idx="5">
                  <c:v>Self-Dev</c:v>
                </c:pt>
              </c:strCache>
            </c:strRef>
          </c:cat>
          <c:val>
            <c:numRef>
              <c:f>'Jan 2026'!$H$38:$H$43</c:f>
              <c:numCache>
                <c:formatCode>\$#,##0.00</c:formatCode>
                <c:ptCount val="6"/>
                <c:pt idx="0">
                  <c:v>31.02</c:v>
                </c:pt>
                <c:pt idx="1">
                  <c:v>613.9473</c:v>
                </c:pt>
                <c:pt idx="2">
                  <c:v>22.5</c:v>
                </c:pt>
                <c:pt idx="3">
                  <c:v>6</c:v>
                </c:pt>
                <c:pt idx="4">
                  <c:v>609.31</c:v>
                </c:pt>
                <c:pt idx="5">
                  <c:v>5.93</c:v>
                </c:pt>
              </c:numCache>
            </c:numRef>
          </c:val>
        </c:ser>
        <c:firstSliceAng val="0"/>
      </c:pieChart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Calibri"/>
              </a:rPr>
              <a:t>Breakdown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4672a8"/>
              </a:solidFill>
              <a:ln w="0">
                <a:noFill/>
              </a:ln>
            </c:spPr>
          </c:dPt>
          <c:dPt>
            <c:idx val="1"/>
            <c:spPr>
              <a:solidFill>
                <a:srgbClr val="ab4744"/>
              </a:solidFill>
              <a:ln w="0">
                <a:noFill/>
              </a:ln>
            </c:spPr>
          </c:dPt>
          <c:dPt>
            <c:idx val="2"/>
            <c:spPr>
              <a:solidFill>
                <a:srgbClr val="8aa64f"/>
              </a:solidFill>
              <a:ln w="0">
                <a:noFill/>
              </a:ln>
            </c:spPr>
          </c:dPt>
          <c:dPt>
            <c:idx val="3"/>
            <c:spPr>
              <a:solidFill>
                <a:srgbClr val="725990"/>
              </a:solidFill>
              <a:ln w="0">
                <a:noFill/>
              </a:ln>
            </c:spPr>
          </c:dPt>
          <c:dPt>
            <c:idx val="4"/>
            <c:spPr>
              <a:solidFill>
                <a:srgbClr val="4299b0"/>
              </a:solidFill>
              <a:ln w="0">
                <a:noFill/>
              </a:ln>
            </c:spPr>
          </c:dPt>
          <c:dPt>
            <c:idx val="5"/>
            <c:spPr>
              <a:solidFill>
                <a:srgbClr val="dc853e"/>
              </a:solidFill>
              <a:ln w="0">
                <a:noFill/>
              </a:ln>
            </c:spPr>
          </c:dPt>
          <c:dPt>
            <c:idx val="6"/>
            <c:spPr>
              <a:solidFill>
                <a:srgbClr val="93a9ce"/>
              </a:solidFill>
              <a:ln w="0">
                <a:noFill/>
              </a:ln>
            </c:spPr>
          </c:dPt>
          <c:dPt>
            <c:idx val="7"/>
            <c:spPr>
              <a:solidFill>
                <a:srgbClr val="d09493"/>
              </a:solidFill>
              <a:ln w="0">
                <a:noFill/>
              </a:ln>
            </c:spPr>
          </c:dPt>
          <c:dLbls>
            <c:dLbl>
              <c:idx val="0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2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3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4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5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6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7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'Feb 2026'!$G$38:$G$45</c:f>
              <c:strCache>
                <c:ptCount val="8"/>
                <c:pt idx="0">
                  <c:v>Essentials</c:v>
                </c:pt>
                <c:pt idx="1">
                  <c:v>Food</c:v>
                </c:pt>
                <c:pt idx="2">
                  <c:v>Supplements</c:v>
                </c:pt>
                <c:pt idx="3">
                  <c:v>Transportation</c:v>
                </c:pt>
                <c:pt idx="4">
                  <c:v>Luxury Food</c:v>
                </c:pt>
                <c:pt idx="5">
                  <c:v>Luxuries</c:v>
                </c:pt>
                <c:pt idx="6">
                  <c:v>Travel</c:v>
                </c:pt>
                <c:pt idx="7">
                  <c:v>Self-Dev</c:v>
                </c:pt>
              </c:strCache>
            </c:strRef>
          </c:cat>
          <c:val>
            <c:numRef>
              <c:f>'Feb 2026'!$H$38:$H$45</c:f>
              <c:numCache>
                <c:formatCode>\$#,##0.00</c:formatCode>
                <c:ptCount val="8"/>
                <c:pt idx="0">
                  <c:v>194.9</c:v>
                </c:pt>
                <c:pt idx="1">
                  <c:v>373.26</c:v>
                </c:pt>
                <c:pt idx="2">
                  <c:v>62.46</c:v>
                </c:pt>
                <c:pt idx="3">
                  <c:v>8.98</c:v>
                </c:pt>
                <c:pt idx="4">
                  <c:v>116.03</c:v>
                </c:pt>
                <c:pt idx="5">
                  <c:v>604.75</c:v>
                </c:pt>
                <c:pt idx="6">
                  <c:v>668</c:v>
                </c:pt>
                <c:pt idx="7">
                  <c:v>510.04</c:v>
                </c:pt>
              </c:numCache>
            </c:numRef>
          </c:val>
        </c:ser>
        <c:firstSliceAng val="0"/>
      </c:pieChart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Calibri"/>
              </a:rPr>
              <a:t>Breakdown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4f81bd"/>
              </a:solidFill>
              <a:ln w="0">
                <a:noFill/>
              </a:ln>
            </c:spPr>
          </c:dPt>
          <c:dLbls>
            <c:dLbl>
              <c:idx val="0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'Mar 2026'!$G$38</c:f>
              <c:strCache>
                <c:ptCount val="1"/>
                <c:pt idx="0">
                  <c:v>Travel</c:v>
                </c:pt>
              </c:strCache>
            </c:strRef>
          </c:cat>
          <c:val>
            <c:numRef>
              <c:f>'Mar 2026'!$H$38</c:f>
              <c:numCache>
                <c:formatCode>\$#,##0.00</c:formatCode>
                <c:ptCount val="1"/>
                <c:pt idx="0">
                  <c:v>217</c:v>
                </c:pt>
              </c:numCache>
            </c:numRef>
          </c:val>
        </c:ser>
        <c:firstSliceAng val="0"/>
      </c:pieChart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0</xdr:colOff>
      <xdr:row>3</xdr:row>
      <xdr:rowOff>0</xdr:rowOff>
    </xdr:from>
    <xdr:to>
      <xdr:col>13</xdr:col>
      <xdr:colOff>415080</xdr:colOff>
      <xdr:row>10</xdr:row>
      <xdr:rowOff>57600</xdr:rowOff>
    </xdr:to>
    <xdr:graphicFrame>
      <xdr:nvGraphicFramePr>
        <xdr:cNvPr id="0" name="Chart 1"/>
        <xdr:cNvGraphicFramePr/>
      </xdr:nvGraphicFramePr>
      <xdr:xfrm>
        <a:off x="10162440" y="733320"/>
        <a:ext cx="2249640" cy="1391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0</xdr:colOff>
      <xdr:row>3</xdr:row>
      <xdr:rowOff>0</xdr:rowOff>
    </xdr:from>
    <xdr:to>
      <xdr:col>13</xdr:col>
      <xdr:colOff>415080</xdr:colOff>
      <xdr:row>10</xdr:row>
      <xdr:rowOff>57600</xdr:rowOff>
    </xdr:to>
    <xdr:graphicFrame>
      <xdr:nvGraphicFramePr>
        <xdr:cNvPr id="1" name="Chart 1"/>
        <xdr:cNvGraphicFramePr/>
      </xdr:nvGraphicFramePr>
      <xdr:xfrm>
        <a:off x="10162440" y="733320"/>
        <a:ext cx="2249640" cy="1391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0</xdr:colOff>
      <xdr:row>3</xdr:row>
      <xdr:rowOff>0</xdr:rowOff>
    </xdr:from>
    <xdr:to>
      <xdr:col>13</xdr:col>
      <xdr:colOff>415080</xdr:colOff>
      <xdr:row>10</xdr:row>
      <xdr:rowOff>57600</xdr:rowOff>
    </xdr:to>
    <xdr:graphicFrame>
      <xdr:nvGraphicFramePr>
        <xdr:cNvPr id="2" name="Chart 1"/>
        <xdr:cNvGraphicFramePr/>
      </xdr:nvGraphicFramePr>
      <xdr:xfrm>
        <a:off x="10162440" y="733320"/>
        <a:ext cx="2249640" cy="1391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0</xdr:colOff>
      <xdr:row>3</xdr:row>
      <xdr:rowOff>0</xdr:rowOff>
    </xdr:from>
    <xdr:to>
      <xdr:col>13</xdr:col>
      <xdr:colOff>415080</xdr:colOff>
      <xdr:row>10</xdr:row>
      <xdr:rowOff>57600</xdr:rowOff>
    </xdr:to>
    <xdr:graphicFrame>
      <xdr:nvGraphicFramePr>
        <xdr:cNvPr id="3" name="Chart 1"/>
        <xdr:cNvGraphicFramePr/>
      </xdr:nvGraphicFramePr>
      <xdr:xfrm>
        <a:off x="10162440" y="733320"/>
        <a:ext cx="2249640" cy="1391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0</xdr:colOff>
      <xdr:row>3</xdr:row>
      <xdr:rowOff>0</xdr:rowOff>
    </xdr:from>
    <xdr:to>
      <xdr:col>13</xdr:col>
      <xdr:colOff>415080</xdr:colOff>
      <xdr:row>10</xdr:row>
      <xdr:rowOff>57600</xdr:rowOff>
    </xdr:to>
    <xdr:graphicFrame>
      <xdr:nvGraphicFramePr>
        <xdr:cNvPr id="4" name="Chart 1"/>
        <xdr:cNvGraphicFramePr/>
      </xdr:nvGraphicFramePr>
      <xdr:xfrm>
        <a:off x="10162440" y="733320"/>
        <a:ext cx="2249640" cy="1391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0</xdr:colOff>
      <xdr:row>3</xdr:row>
      <xdr:rowOff>0</xdr:rowOff>
    </xdr:from>
    <xdr:to>
      <xdr:col>13</xdr:col>
      <xdr:colOff>415080</xdr:colOff>
      <xdr:row>10</xdr:row>
      <xdr:rowOff>57600</xdr:rowOff>
    </xdr:to>
    <xdr:graphicFrame>
      <xdr:nvGraphicFramePr>
        <xdr:cNvPr id="5" name="Chart 1"/>
        <xdr:cNvGraphicFramePr/>
      </xdr:nvGraphicFramePr>
      <xdr:xfrm>
        <a:off x="10162440" y="733320"/>
        <a:ext cx="2249640" cy="1391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0</xdr:colOff>
      <xdr:row>3</xdr:row>
      <xdr:rowOff>0</xdr:rowOff>
    </xdr:from>
    <xdr:to>
      <xdr:col>13</xdr:col>
      <xdr:colOff>415080</xdr:colOff>
      <xdr:row>10</xdr:row>
      <xdr:rowOff>57600</xdr:rowOff>
    </xdr:to>
    <xdr:graphicFrame>
      <xdr:nvGraphicFramePr>
        <xdr:cNvPr id="6" name="Chart 1"/>
        <xdr:cNvGraphicFramePr/>
      </xdr:nvGraphicFramePr>
      <xdr:xfrm>
        <a:off x="10162440" y="733320"/>
        <a:ext cx="2249640" cy="1391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0"/>
    <col collapsed="false" customWidth="true" hidden="false" outlineLevel="0" max="9" min="2" style="0" width="14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customFormat="false" ht="15" hidden="false" customHeight="false" outlineLevel="0" collapsed="false">
      <c r="A3" s="3" t="s">
        <v>9</v>
      </c>
      <c r="B3" s="4" t="n">
        <f aca="false">'Sep 2025'!H5</f>
        <v>1788.08</v>
      </c>
      <c r="C3" s="4" t="n">
        <f aca="false">'Oct 2025'!H5</f>
        <v>1212.23</v>
      </c>
      <c r="D3" s="4" t="n">
        <f aca="false">'Nov 2025'!H5</f>
        <v>2284.18</v>
      </c>
      <c r="E3" s="4" t="n">
        <f aca="false">'Dec 2025'!H5</f>
        <v>588.59</v>
      </c>
      <c r="F3" s="4" t="n">
        <f aca="false">'Jan 2026'!H5</f>
        <v>1288.7073</v>
      </c>
      <c r="G3" s="4" t="n">
        <f aca="false">'Feb 2026'!H5</f>
        <v>2538.42</v>
      </c>
      <c r="H3" s="4" t="n">
        <f aca="false">'Mar 2026'!H5</f>
        <v>217</v>
      </c>
    </row>
    <row r="4" customFormat="false" ht="15" hidden="false" customHeight="false" outlineLevel="0" collapsed="false">
      <c r="A4" s="5" t="s">
        <v>10</v>
      </c>
      <c r="B4" s="6" t="n">
        <f aca="false">'Sep 2025'!H6</f>
        <v>674.26</v>
      </c>
      <c r="C4" s="6" t="n">
        <f aca="false">'Oct 2025'!H6</f>
        <v>114.69</v>
      </c>
      <c r="D4" s="6" t="n">
        <f aca="false">'Nov 2025'!H6</f>
        <v>318.4</v>
      </c>
      <c r="E4" s="6" t="n">
        <f aca="false">'Dec 2025'!H6</f>
        <v>137.89</v>
      </c>
      <c r="F4" s="6" t="n">
        <f aca="false">'Jan 2026'!H6</f>
        <v>31.02</v>
      </c>
      <c r="G4" s="6" t="n">
        <f aca="false">'Feb 2026'!H6</f>
        <v>194.9</v>
      </c>
      <c r="H4" s="6" t="n">
        <f aca="false">'Mar 2026'!H6</f>
        <v>0</v>
      </c>
    </row>
    <row r="5" customFormat="false" ht="15" hidden="false" customHeight="false" outlineLevel="0" collapsed="false">
      <c r="A5" s="7" t="s">
        <v>11</v>
      </c>
      <c r="B5" s="8" t="n">
        <f aca="false">'Sep 2025'!H7</f>
        <v>316.8</v>
      </c>
      <c r="C5" s="8" t="n">
        <f aca="false">'Oct 2025'!H7</f>
        <v>228.2</v>
      </c>
      <c r="D5" s="8" t="n">
        <f aca="false">'Nov 2025'!H7</f>
        <v>42.98</v>
      </c>
      <c r="E5" s="8" t="n">
        <f aca="false">'Dec 2025'!H7</f>
        <v>59.28</v>
      </c>
      <c r="F5" s="8" t="n">
        <f aca="false">'Jan 2026'!H7</f>
        <v>171.91</v>
      </c>
      <c r="G5" s="8" t="n">
        <f aca="false">'Feb 2026'!H7</f>
        <v>187.46</v>
      </c>
      <c r="H5" s="8" t="n">
        <f aca="false">'Mar 2026'!H7</f>
        <v>0</v>
      </c>
    </row>
    <row r="6" customFormat="false" ht="15" hidden="false" customHeight="false" outlineLevel="0" collapsed="false">
      <c r="A6" s="5" t="s">
        <v>12</v>
      </c>
      <c r="B6" s="6" t="n">
        <f aca="false">'Sep 2025'!H8</f>
        <v>53.48</v>
      </c>
      <c r="C6" s="6" t="n">
        <f aca="false">'Oct 2025'!H8</f>
        <v>74.95</v>
      </c>
      <c r="D6" s="6" t="n">
        <f aca="false">'Nov 2025'!H8</f>
        <v>88.74</v>
      </c>
      <c r="E6" s="6" t="n">
        <f aca="false">'Dec 2025'!H8</f>
        <v>30.8</v>
      </c>
      <c r="F6" s="6" t="n">
        <f aca="false">'Jan 2026'!H8</f>
        <v>22.5</v>
      </c>
      <c r="G6" s="6" t="n">
        <f aca="false">'Feb 2026'!H8</f>
        <v>62.46</v>
      </c>
      <c r="H6" s="6" t="n">
        <f aca="false">'Mar 2026'!H8</f>
        <v>0</v>
      </c>
    </row>
    <row r="7" customFormat="false" ht="15" hidden="false" customHeight="false" outlineLevel="0" collapsed="false">
      <c r="A7" s="7" t="s">
        <v>13</v>
      </c>
      <c r="B7" s="8" t="n">
        <f aca="false">'Sep 2025'!H9</f>
        <v>91.96</v>
      </c>
      <c r="C7" s="8" t="n">
        <f aca="false">'Oct 2025'!H9</f>
        <v>56.42</v>
      </c>
      <c r="D7" s="8" t="n">
        <f aca="false">'Nov 2025'!H9</f>
        <v>384.81</v>
      </c>
      <c r="E7" s="8" t="n">
        <f aca="false">'Dec 2025'!H9</f>
        <v>52.22</v>
      </c>
      <c r="F7" s="8" t="n">
        <f aca="false">'Jan 2026'!H9</f>
        <v>6</v>
      </c>
      <c r="G7" s="8" t="n">
        <f aca="false">'Feb 2026'!H9</f>
        <v>8.98</v>
      </c>
      <c r="H7" s="8" t="n">
        <f aca="false">'Mar 2026'!H9</f>
        <v>0</v>
      </c>
    </row>
    <row r="8" customFormat="false" ht="15" hidden="false" customHeight="false" outlineLevel="0" collapsed="false">
      <c r="A8" s="5" t="s">
        <v>14</v>
      </c>
      <c r="B8" s="6" t="n">
        <f aca="false">'Sep 2025'!H10</f>
        <v>265.14</v>
      </c>
      <c r="C8" s="6" t="n">
        <f aca="false">'Oct 2025'!H10</f>
        <v>330.34</v>
      </c>
      <c r="D8" s="6" t="n">
        <f aca="false">'Nov 2025'!H10</f>
        <v>447.7</v>
      </c>
      <c r="E8" s="6" t="n">
        <f aca="false">'Dec 2025'!H10</f>
        <v>134.3</v>
      </c>
      <c r="F8" s="6" t="n">
        <f aca="false">'Jan 2026'!H10</f>
        <v>442.0373</v>
      </c>
      <c r="G8" s="6" t="n">
        <f aca="false">'Feb 2026'!H10</f>
        <v>185.8</v>
      </c>
      <c r="H8" s="6" t="n">
        <f aca="false">'Mar 2026'!H10</f>
        <v>0</v>
      </c>
    </row>
    <row r="9" customFormat="false" ht="15" hidden="false" customHeight="false" outlineLevel="0" collapsed="false">
      <c r="A9" s="7" t="s">
        <v>15</v>
      </c>
      <c r="B9" s="8" t="n">
        <f aca="false">'Sep 2025'!H11</f>
        <v>0</v>
      </c>
      <c r="C9" s="8" t="n">
        <f aca="false">'Oct 2025'!H11</f>
        <v>0</v>
      </c>
      <c r="D9" s="8" t="n">
        <f aca="false">'Nov 2025'!H11</f>
        <v>0</v>
      </c>
      <c r="E9" s="8" t="n">
        <f aca="false">'Dec 2025'!H11</f>
        <v>0</v>
      </c>
      <c r="F9" s="8" t="n">
        <f aca="false">'Jan 2026'!H11</f>
        <v>0</v>
      </c>
      <c r="G9" s="8" t="n">
        <f aca="false">'Feb 2026'!H11</f>
        <v>116.03</v>
      </c>
      <c r="H9" s="8" t="n">
        <f aca="false">'Mar 2026'!H11</f>
        <v>0</v>
      </c>
    </row>
    <row r="10" customFormat="false" ht="15" hidden="false" customHeight="false" outlineLevel="0" collapsed="false">
      <c r="A10" s="5" t="s">
        <v>16</v>
      </c>
      <c r="B10" s="6" t="n">
        <f aca="false">'Sep 2025'!H12</f>
        <v>363.75</v>
      </c>
      <c r="C10" s="6" t="n">
        <f aca="false">'Oct 2025'!H12</f>
        <v>382.63</v>
      </c>
      <c r="D10" s="6" t="n">
        <f aca="false">'Nov 2025'!H12</f>
        <v>1001.55</v>
      </c>
      <c r="E10" s="6" t="n">
        <f aca="false">'Dec 2025'!H12</f>
        <v>152.9</v>
      </c>
      <c r="F10" s="6" t="n">
        <f aca="false">'Jan 2026'!H12</f>
        <v>609.31</v>
      </c>
      <c r="G10" s="6" t="n">
        <f aca="false">'Feb 2026'!H12</f>
        <v>604.75</v>
      </c>
      <c r="H10" s="6" t="n">
        <f aca="false">'Mar 2026'!H12</f>
        <v>0</v>
      </c>
    </row>
    <row r="11" customFormat="false" ht="15" hidden="false" customHeight="false" outlineLevel="0" collapsed="false">
      <c r="A11" s="7" t="s">
        <v>17</v>
      </c>
      <c r="B11" s="8" t="n">
        <f aca="false">'Sep 2025'!H13</f>
        <v>0</v>
      </c>
      <c r="C11" s="8" t="n">
        <f aca="false">'Oct 2025'!H13</f>
        <v>0</v>
      </c>
      <c r="D11" s="8" t="n">
        <f aca="false">'Nov 2025'!H13</f>
        <v>0</v>
      </c>
      <c r="E11" s="8" t="n">
        <f aca="false">'Dec 2025'!H13</f>
        <v>0</v>
      </c>
      <c r="F11" s="8" t="n">
        <f aca="false">'Jan 2026'!H13</f>
        <v>0</v>
      </c>
      <c r="G11" s="8" t="n">
        <f aca="false">'Feb 2026'!H13</f>
        <v>668</v>
      </c>
      <c r="H11" s="8" t="n">
        <f aca="false">'Mar 2026'!H13</f>
        <v>217</v>
      </c>
    </row>
    <row r="12" customFormat="false" ht="15" hidden="false" customHeight="false" outlineLevel="0" collapsed="false">
      <c r="A12" s="5" t="s">
        <v>18</v>
      </c>
      <c r="B12" s="6" t="n">
        <f aca="false">'Sep 2025'!H14</f>
        <v>0</v>
      </c>
      <c r="C12" s="6" t="n">
        <f aca="false">'Oct 2025'!H14</f>
        <v>0</v>
      </c>
      <c r="D12" s="6" t="n">
        <f aca="false">'Nov 2025'!H14</f>
        <v>0</v>
      </c>
      <c r="E12" s="6" t="n">
        <f aca="false">'Dec 2025'!H14</f>
        <v>21.2</v>
      </c>
      <c r="F12" s="6" t="n">
        <f aca="false">'Jan 2026'!H14</f>
        <v>5.93</v>
      </c>
      <c r="G12" s="6" t="n">
        <f aca="false">'Feb 2026'!H14</f>
        <v>510.04</v>
      </c>
      <c r="H12" s="6" t="n">
        <f aca="false">'Mar 2026'!H14</f>
        <v>0</v>
      </c>
    </row>
    <row r="13" customFormat="false" ht="15" hidden="false" customHeight="false" outlineLevel="0" collapsed="false">
      <c r="A13" s="7" t="s">
        <v>19</v>
      </c>
      <c r="B13" s="8" t="n">
        <f aca="false">'Sep 2025'!H15</f>
        <v>22.6900000000001</v>
      </c>
      <c r="C13" s="8" t="n">
        <f aca="false">'Oct 2025'!H15</f>
        <v>25</v>
      </c>
      <c r="D13" s="8" t="n">
        <f aca="false">'Nov 2025'!H15</f>
        <v>0</v>
      </c>
      <c r="E13" s="8" t="n">
        <f aca="false">'Dec 2025'!H15</f>
        <v>0</v>
      </c>
      <c r="F13" s="8" t="n">
        <f aca="false">'Jan 2026'!H15</f>
        <v>0</v>
      </c>
      <c r="G13" s="8" t="n">
        <f aca="false">'Feb 2026'!H15</f>
        <v>0</v>
      </c>
      <c r="H13" s="8" t="n">
        <f aca="false">'Mar 2026'!H15</f>
        <v>0</v>
      </c>
    </row>
    <row r="14" customFormat="false" ht="15" hidden="false" customHeight="false" outlineLevel="0" collapsed="false">
      <c r="A14" s="9" t="s">
        <v>20</v>
      </c>
      <c r="B14" s="10"/>
      <c r="C14" s="10"/>
      <c r="D14" s="10"/>
      <c r="E14" s="10"/>
      <c r="F14" s="10"/>
      <c r="G14" s="10"/>
      <c r="H14" s="10"/>
    </row>
    <row r="15" customFormat="false" ht="15" hidden="false" customHeight="false" outlineLevel="0" collapsed="false">
      <c r="A15" s="7" t="s">
        <v>21</v>
      </c>
      <c r="B15" s="8" t="n">
        <f aca="false">'Sep 2025'!H18</f>
        <v>581.94</v>
      </c>
      <c r="C15" s="8" t="n">
        <f aca="false">'Oct 2025'!H18</f>
        <v>558.54</v>
      </c>
      <c r="D15" s="8" t="n">
        <f aca="false">'Nov 2025'!H18</f>
        <v>490.68</v>
      </c>
      <c r="E15" s="8" t="n">
        <f aca="false">'Dec 2025'!H18</f>
        <v>193.58</v>
      </c>
      <c r="F15" s="8" t="n">
        <f aca="false">'Jan 2026'!H18</f>
        <v>613.9473</v>
      </c>
      <c r="G15" s="8" t="n">
        <f aca="false">'Feb 2026'!H18</f>
        <v>489.29</v>
      </c>
      <c r="H15" s="8" t="n">
        <f aca="false">'Mar 2026'!H18</f>
        <v>0</v>
      </c>
    </row>
    <row r="16" customFormat="false" ht="15" hidden="false" customHeight="false" outlineLevel="0" collapsed="false">
      <c r="A16" s="5" t="s">
        <v>22</v>
      </c>
      <c r="B16" s="6" t="n">
        <f aca="false">'Sep 2025'!H19</f>
        <v>18.7722580645161</v>
      </c>
      <c r="C16" s="6" t="n">
        <f aca="false">'Oct 2025'!H19</f>
        <v>18.0174193548387</v>
      </c>
      <c r="D16" s="6" t="n">
        <f aca="false">'Nov 2025'!H19</f>
        <v>16.356</v>
      </c>
      <c r="E16" s="6" t="n">
        <f aca="false">'Dec 2025'!H19</f>
        <v>17.5981818181818</v>
      </c>
      <c r="F16" s="6" t="n">
        <f aca="false">'Jan 2026'!H19</f>
        <v>19.8047516129032</v>
      </c>
      <c r="G16" s="6" t="n">
        <f aca="false">'Feb 2026'!H19</f>
        <v>17.4746428571429</v>
      </c>
      <c r="H16" s="6" t="n">
        <f aca="false">'Mar 2026'!H19</f>
        <v>0</v>
      </c>
    </row>
    <row r="17" customFormat="false" ht="15" hidden="false" customHeight="false" outlineLevel="0" collapsed="false">
      <c r="A17" s="7" t="s">
        <v>23</v>
      </c>
      <c r="B17" s="8" t="n">
        <f aca="false">'Sep 2025'!H20</f>
        <v>7.50890322580645</v>
      </c>
      <c r="C17" s="8" t="n">
        <f aca="false">'Oct 2025'!H20</f>
        <v>7.20696774193548</v>
      </c>
      <c r="D17" s="8" t="n">
        <f aca="false">'Nov 2025'!H20</f>
        <v>6.5424</v>
      </c>
      <c r="E17" s="8" t="n">
        <f aca="false">'Dec 2025'!H20</f>
        <v>7.03927272727273</v>
      </c>
      <c r="F17" s="8" t="n">
        <f aca="false">'Jan 2026'!H20</f>
        <v>7.92190064516129</v>
      </c>
      <c r="G17" s="8" t="n">
        <f aca="false">'Feb 2026'!H20</f>
        <v>6.98985714285714</v>
      </c>
      <c r="H17" s="8" t="n">
        <f aca="false">'Mar 2026'!H20</f>
        <v>0</v>
      </c>
    </row>
    <row r="18" customFormat="false" ht="15" hidden="false" customHeight="false" outlineLevel="0" collapsed="false">
      <c r="A18" s="5" t="s">
        <v>24</v>
      </c>
      <c r="B18" s="11" t="n">
        <f aca="false">'Sep 2025'!H21</f>
        <v>0.836931818181818</v>
      </c>
      <c r="C18" s="11" t="n">
        <f aca="false">'Oct 2025'!H21</f>
        <v>1.4475898334794</v>
      </c>
      <c r="D18" s="11" t="n">
        <f aca="false">'Nov 2025'!H21</f>
        <v>10.4164727780363</v>
      </c>
      <c r="E18" s="11" t="n">
        <f aca="false">'Dec 2025'!H21</f>
        <v>2.26551956815115</v>
      </c>
      <c r="F18" s="11" t="n">
        <f aca="false">'Jan 2026'!H21</f>
        <v>2.57132976557501</v>
      </c>
      <c r="G18" s="11" t="n">
        <f aca="false">'Feb 2026'!H21</f>
        <v>0.991144777552545</v>
      </c>
      <c r="H18" s="11" t="str">
        <f aca="false">'Mar 2026'!H21</f>
        <v/>
      </c>
    </row>
    <row r="19" customFormat="false" ht="15" hidden="false" customHeight="false" outlineLevel="0" collapsed="false">
      <c r="A19" s="9" t="s">
        <v>25</v>
      </c>
      <c r="B19" s="10"/>
      <c r="C19" s="10"/>
      <c r="D19" s="10"/>
      <c r="E19" s="10"/>
      <c r="F19" s="10"/>
      <c r="G19" s="10"/>
      <c r="H19" s="10"/>
    </row>
    <row r="20" customFormat="false" ht="15" hidden="false" customHeight="false" outlineLevel="0" collapsed="false">
      <c r="A20" s="5" t="s">
        <v>26</v>
      </c>
      <c r="B20" s="6" t="n">
        <f aca="false">'Sep 2025'!H31</f>
        <v>15300</v>
      </c>
      <c r="C20" s="6" t="n">
        <f aca="false">'Oct 2025'!H31</f>
        <v>13511.92</v>
      </c>
      <c r="D20" s="6" t="n">
        <f aca="false">'Nov 2025'!H31</f>
        <v>12299.69</v>
      </c>
      <c r="E20" s="6" t="n">
        <f aca="false">'Dec 2025'!H31</f>
        <v>10015.51</v>
      </c>
      <c r="F20" s="6" t="n">
        <f aca="false">'Jan 2026'!H31</f>
        <v>9426.92</v>
      </c>
      <c r="G20" s="6" t="n">
        <f aca="false">'Feb 2026'!H31</f>
        <v>8138.2127</v>
      </c>
      <c r="H20" s="6" t="n">
        <f aca="false">'Mar 2026'!H31</f>
        <v>5599.7927</v>
      </c>
    </row>
    <row r="21" customFormat="false" ht="15" hidden="false" customHeight="false" outlineLevel="0" collapsed="false">
      <c r="A21" s="7" t="s">
        <v>27</v>
      </c>
      <c r="B21" s="8" t="n">
        <f aca="false">'Sep 2025'!H32</f>
        <v>1788.08</v>
      </c>
      <c r="C21" s="8" t="n">
        <f aca="false">'Oct 2025'!H32</f>
        <v>1500.155</v>
      </c>
      <c r="D21" s="8" t="n">
        <f aca="false">'Nov 2025'!H32</f>
        <v>1761.49666666667</v>
      </c>
      <c r="E21" s="8" t="n">
        <f aca="false">'Dec 2025'!H32</f>
        <v>1468.27</v>
      </c>
      <c r="F21" s="8" t="n">
        <f aca="false">'Jan 2026'!H32</f>
        <v>1432.35746</v>
      </c>
      <c r="G21" s="8" t="n">
        <f aca="false">'Feb 2026'!H32</f>
        <v>1616.70121666667</v>
      </c>
      <c r="H21" s="8" t="n">
        <f aca="false">'Mar 2026'!H32</f>
        <v>1416.7439</v>
      </c>
    </row>
    <row r="22" customFormat="false" ht="15" hidden="false" customHeight="false" outlineLevel="0" collapsed="false">
      <c r="A22" s="5" t="s">
        <v>28</v>
      </c>
      <c r="B22" s="12" t="n">
        <f aca="false">'Sep 2025'!H33</f>
        <v>8.55666413135878</v>
      </c>
      <c r="C22" s="12" t="n">
        <f aca="false">'Oct 2025'!H33</f>
        <v>9.00701594168602</v>
      </c>
      <c r="D22" s="12" t="n">
        <f aca="false">'Nov 2025'!H33</f>
        <v>6.98252243830531</v>
      </c>
      <c r="E22" s="12" t="n">
        <f aca="false">'Dec 2025'!H33</f>
        <v>6.82129989715788</v>
      </c>
      <c r="F22" s="12" t="n">
        <f aca="false">'Jan 2026'!H33</f>
        <v>6.58140182409494</v>
      </c>
      <c r="G22" s="12" t="n">
        <f aca="false">'Feb 2026'!H33</f>
        <v>5.03383842116446</v>
      </c>
      <c r="H22" s="12" t="n">
        <f aca="false">'Mar 2026'!H33</f>
        <v>3.95257936173221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10"/>
    <col collapsed="false" customWidth="true" hidden="false" outlineLevel="0" max="3" min="3" style="0" width="28"/>
    <col collapsed="false" customWidth="true" hidden="false" outlineLevel="0" max="4" min="4" style="0" width="16"/>
    <col collapsed="false" customWidth="true" hidden="false" outlineLevel="0" max="5" min="5" style="0" width="12"/>
    <col collapsed="false" customWidth="true" hidden="false" outlineLevel="0" max="6" min="6" style="0" width="1.51"/>
    <col collapsed="false" customWidth="true" hidden="false" outlineLevel="0" max="7" min="7" style="0" width="26"/>
    <col collapsed="false" customWidth="true" hidden="false" outlineLevel="0" max="8" min="8" style="0" width="14"/>
    <col collapsed="false" customWidth="true" hidden="false" outlineLevel="0" max="9" min="9" style="0" width="15"/>
  </cols>
  <sheetData>
    <row r="1" customFormat="false" ht="27.75" hidden="false" customHeight="true" outlineLevel="0" collapsed="false">
      <c r="A1" s="13" t="s">
        <v>29</v>
      </c>
      <c r="B1" s="13" t="s">
        <v>30</v>
      </c>
      <c r="C1" s="13" t="s">
        <v>31</v>
      </c>
      <c r="D1" s="13" t="s">
        <v>32</v>
      </c>
      <c r="E1" s="13" t="s">
        <v>33</v>
      </c>
      <c r="G1" s="14" t="s">
        <v>34</v>
      </c>
      <c r="H1" s="14"/>
      <c r="I1" s="14"/>
    </row>
    <row r="2" customFormat="false" ht="15" hidden="false" customHeight="false" outlineLevel="0" collapsed="false">
      <c r="A2" s="15" t="n">
        <v>45908</v>
      </c>
      <c r="B2" s="16" t="n">
        <v>82.97</v>
      </c>
      <c r="C2" s="7" t="s">
        <v>35</v>
      </c>
      <c r="D2" s="17" t="s">
        <v>36</v>
      </c>
      <c r="E2" s="16" t="n">
        <f aca="false">IFERROR(B2,0)</f>
        <v>82.97</v>
      </c>
      <c r="G2" s="18" t="s">
        <v>37</v>
      </c>
      <c r="H2" s="19"/>
      <c r="I2" s="20" t="s">
        <v>38</v>
      </c>
    </row>
    <row r="3" customFormat="false" ht="15" hidden="false" customHeight="false" outlineLevel="0" collapsed="false">
      <c r="A3" s="21"/>
      <c r="B3" s="22" t="n">
        <v>38.35</v>
      </c>
      <c r="C3" s="5" t="s">
        <v>39</v>
      </c>
      <c r="D3" s="21" t="s">
        <v>40</v>
      </c>
      <c r="E3" s="22" t="n">
        <f aca="false">E2+IFERROR(B3,0)</f>
        <v>121.32</v>
      </c>
      <c r="G3" s="23"/>
      <c r="H3" s="23"/>
      <c r="I3" s="23"/>
    </row>
    <row r="4" customFormat="false" ht="15" hidden="false" customHeight="false" outlineLevel="0" collapsed="false">
      <c r="A4" s="17"/>
      <c r="B4" s="16" t="n">
        <v>10.97</v>
      </c>
      <c r="C4" s="7" t="s">
        <v>41</v>
      </c>
      <c r="D4" s="17" t="s">
        <v>36</v>
      </c>
      <c r="E4" s="16" t="n">
        <f aca="false">E3+IFERROR(B4,0)</f>
        <v>132.29</v>
      </c>
      <c r="G4" s="2" t="s">
        <v>42</v>
      </c>
      <c r="H4" s="24" t="s">
        <v>30</v>
      </c>
      <c r="I4" s="24" t="s">
        <v>43</v>
      </c>
    </row>
    <row r="5" customFormat="false" ht="15" hidden="false" customHeight="false" outlineLevel="0" collapsed="false">
      <c r="A5" s="21"/>
      <c r="B5" s="22" t="n">
        <v>18</v>
      </c>
      <c r="C5" s="5" t="s">
        <v>44</v>
      </c>
      <c r="D5" s="21" t="s">
        <v>45</v>
      </c>
      <c r="E5" s="22" t="n">
        <f aca="false">E4+IFERROR(B5,0)</f>
        <v>150.29</v>
      </c>
      <c r="G5" s="25" t="s">
        <v>9</v>
      </c>
      <c r="H5" s="26" t="n">
        <f aca="false">SUM(B$2:B$202)</f>
        <v>1788.08</v>
      </c>
      <c r="I5" s="27" t="str">
        <f aca="true">IFERROR((H5-INDIRECT("'"&amp;$H$2&amp;"'!H5"))/INDIRECT("'"&amp;$H$2&amp;"'!H5"),"")</f>
        <v/>
      </c>
    </row>
    <row r="6" customFormat="false" ht="15" hidden="false" customHeight="false" outlineLevel="0" collapsed="false">
      <c r="A6" s="15" t="n">
        <v>45910</v>
      </c>
      <c r="B6" s="16" t="n">
        <v>6.9</v>
      </c>
      <c r="C6" s="7" t="s">
        <v>46</v>
      </c>
      <c r="D6" s="17" t="s">
        <v>36</v>
      </c>
      <c r="E6" s="16" t="n">
        <f aca="false">E5+IFERROR(B6,0)</f>
        <v>157.19</v>
      </c>
      <c r="G6" s="28" t="s">
        <v>10</v>
      </c>
      <c r="H6" s="29" t="n">
        <f aca="false">SUMIF(D$2:D$202,"Essentials",B$2:B$202)</f>
        <v>674.26</v>
      </c>
      <c r="I6" s="30" t="str">
        <f aca="true">IFERROR((H6-INDIRECT("'"&amp;$H$2&amp;"'!H6"))/INDIRECT("'"&amp;$H$2&amp;"'!H6"),"")</f>
        <v/>
      </c>
    </row>
    <row r="7" customFormat="false" ht="15" hidden="false" customHeight="false" outlineLevel="0" collapsed="false">
      <c r="A7" s="21"/>
      <c r="B7" s="22" t="n">
        <v>15.99</v>
      </c>
      <c r="C7" s="5" t="s">
        <v>47</v>
      </c>
      <c r="D7" s="21" t="s">
        <v>36</v>
      </c>
      <c r="E7" s="22" t="n">
        <f aca="false">E6+IFERROR(B7,0)</f>
        <v>173.18</v>
      </c>
      <c r="G7" s="31" t="s">
        <v>11</v>
      </c>
      <c r="H7" s="32" t="n">
        <f aca="false">SUMIF(D$2:D$202,"Groceries",B$2:B$202)</f>
        <v>316.8</v>
      </c>
      <c r="I7" s="33" t="str">
        <f aca="true">IFERROR((H7-INDIRECT("'"&amp;$H$2&amp;"'!H7"))/INDIRECT("'"&amp;$H$2&amp;"'!H7"),"")</f>
        <v/>
      </c>
    </row>
    <row r="8" customFormat="false" ht="15" hidden="false" customHeight="false" outlineLevel="0" collapsed="false">
      <c r="A8" s="17"/>
      <c r="B8" s="16" t="n">
        <v>4.96</v>
      </c>
      <c r="C8" s="7" t="s">
        <v>48</v>
      </c>
      <c r="D8" s="17" t="s">
        <v>36</v>
      </c>
      <c r="E8" s="16" t="n">
        <f aca="false">E7+IFERROR(B8,0)</f>
        <v>178.14</v>
      </c>
      <c r="G8" s="28" t="s">
        <v>12</v>
      </c>
      <c r="H8" s="29" t="n">
        <f aca="false">SUMIF(D$2:D$202,"Supplements",B$2:B$202)</f>
        <v>53.48</v>
      </c>
      <c r="I8" s="30" t="str">
        <f aca="true">IFERROR((H8-INDIRECT("'"&amp;$H$2&amp;"'!H8"))/INDIRECT("'"&amp;$H$2&amp;"'!H8"),"")</f>
        <v/>
      </c>
    </row>
    <row r="9" customFormat="false" ht="15" hidden="false" customHeight="false" outlineLevel="0" collapsed="false">
      <c r="A9" s="21"/>
      <c r="B9" s="22" t="n">
        <v>11.94</v>
      </c>
      <c r="C9" s="5" t="s">
        <v>49</v>
      </c>
      <c r="D9" s="21" t="s">
        <v>36</v>
      </c>
      <c r="E9" s="22" t="n">
        <f aca="false">E8+IFERROR(B9,0)</f>
        <v>190.08</v>
      </c>
      <c r="G9" s="31" t="s">
        <v>13</v>
      </c>
      <c r="H9" s="32" t="n">
        <f aca="false">SUMIF(D$2:D$202,"Transportation",B$2:B$202)</f>
        <v>91.96</v>
      </c>
      <c r="I9" s="33" t="str">
        <f aca="true">IFERROR((H9-INDIRECT("'"&amp;$H$2&amp;"'!H9"))/INDIRECT("'"&amp;$H$2&amp;"'!H9"),"")</f>
        <v/>
      </c>
    </row>
    <row r="10" customFormat="false" ht="15" hidden="false" customHeight="false" outlineLevel="0" collapsed="false">
      <c r="A10" s="17"/>
      <c r="B10" s="16" t="n">
        <v>18.79</v>
      </c>
      <c r="C10" s="7" t="s">
        <v>50</v>
      </c>
      <c r="D10" s="17" t="s">
        <v>36</v>
      </c>
      <c r="E10" s="16" t="n">
        <f aca="false">E9+IFERROR(B10,0)</f>
        <v>208.87</v>
      </c>
      <c r="G10" s="28" t="s">
        <v>14</v>
      </c>
      <c r="H10" s="29" t="n">
        <f aca="false">SUMIF(D$2:D$202,"Dining Out",B$2:B$202)</f>
        <v>265.14</v>
      </c>
      <c r="I10" s="30" t="str">
        <f aca="true">IFERROR((H10-INDIRECT("'"&amp;$H$2&amp;"'!H10"))/INDIRECT("'"&amp;$H$2&amp;"'!H10"),"")</f>
        <v/>
      </c>
    </row>
    <row r="11" customFormat="false" ht="15" hidden="false" customHeight="false" outlineLevel="0" collapsed="false">
      <c r="A11" s="21"/>
      <c r="B11" s="22" t="n">
        <v>12.15</v>
      </c>
      <c r="C11" s="5" t="s">
        <v>51</v>
      </c>
      <c r="D11" s="21" t="s">
        <v>36</v>
      </c>
      <c r="E11" s="22" t="n">
        <f aca="false">E10+IFERROR(B11,0)</f>
        <v>221.02</v>
      </c>
      <c r="G11" s="31" t="s">
        <v>15</v>
      </c>
      <c r="H11" s="32" t="n">
        <f aca="false">SUMIF(D$2:D$202,"Luxury Food",B$2:B$202)</f>
        <v>0</v>
      </c>
      <c r="I11" s="33" t="str">
        <f aca="true">IFERROR((H11-INDIRECT("'"&amp;$H$2&amp;"'!H11"))/INDIRECT("'"&amp;$H$2&amp;"'!H11"),"")</f>
        <v/>
      </c>
    </row>
    <row r="12" customFormat="false" ht="15" hidden="false" customHeight="false" outlineLevel="0" collapsed="false">
      <c r="A12" s="17"/>
      <c r="B12" s="16" t="n">
        <v>15.99</v>
      </c>
      <c r="C12" s="7" t="s">
        <v>52</v>
      </c>
      <c r="D12" s="17" t="s">
        <v>53</v>
      </c>
      <c r="E12" s="16" t="n">
        <f aca="false">E11+IFERROR(B12,0)</f>
        <v>237.01</v>
      </c>
      <c r="G12" s="28" t="s">
        <v>16</v>
      </c>
      <c r="H12" s="29" t="n">
        <f aca="false">SUMIF(D$2:D$202,"Luxuries",B$2:B$202)</f>
        <v>363.75</v>
      </c>
      <c r="I12" s="30" t="str">
        <f aca="true">IFERROR((H12-INDIRECT("'"&amp;$H$2&amp;"'!H12"))/INDIRECT("'"&amp;$H$2&amp;"'!H12"),"")</f>
        <v/>
      </c>
    </row>
    <row r="13" customFormat="false" ht="15" hidden="false" customHeight="false" outlineLevel="0" collapsed="false">
      <c r="A13" s="21"/>
      <c r="B13" s="22" t="n">
        <v>14.99</v>
      </c>
      <c r="C13" s="5" t="s">
        <v>54</v>
      </c>
      <c r="D13" s="21" t="s">
        <v>55</v>
      </c>
      <c r="E13" s="22" t="n">
        <f aca="false">E12+IFERROR(B13,0)</f>
        <v>252</v>
      </c>
      <c r="G13" s="31" t="s">
        <v>17</v>
      </c>
      <c r="H13" s="32" t="n">
        <f aca="false">SUMIF(D$2:D$202,"Travel",B$2:B$202)</f>
        <v>0</v>
      </c>
      <c r="I13" s="33" t="str">
        <f aca="true">IFERROR((H13-INDIRECT("'"&amp;$H$2&amp;"'!H13"))/INDIRECT("'"&amp;$H$2&amp;"'!H13"),"")</f>
        <v/>
      </c>
    </row>
    <row r="14" customFormat="false" ht="15" hidden="false" customHeight="false" outlineLevel="0" collapsed="false">
      <c r="A14" s="15" t="n">
        <v>45911</v>
      </c>
      <c r="B14" s="16" t="n">
        <v>8.97</v>
      </c>
      <c r="C14" s="7" t="s">
        <v>56</v>
      </c>
      <c r="D14" s="17" t="s">
        <v>53</v>
      </c>
      <c r="E14" s="16" t="n">
        <f aca="false">E13+IFERROR(B14,0)</f>
        <v>260.97</v>
      </c>
      <c r="G14" s="28" t="s">
        <v>18</v>
      </c>
      <c r="H14" s="29" t="n">
        <f aca="false">SUMIF(D$2:D$202,"Self-Dev",B$2:B$202)</f>
        <v>0</v>
      </c>
      <c r="I14" s="30" t="str">
        <f aca="true">IFERROR((H14-INDIRECT("'"&amp;$H$2&amp;"'!H14"))/INDIRECT("'"&amp;$H$2&amp;"'!H14"),"")</f>
        <v/>
      </c>
    </row>
    <row r="15" customFormat="false" ht="15" hidden="false" customHeight="false" outlineLevel="0" collapsed="false">
      <c r="A15" s="21"/>
      <c r="B15" s="22" t="n">
        <v>11.99</v>
      </c>
      <c r="C15" s="5" t="s">
        <v>57</v>
      </c>
      <c r="D15" s="21" t="s">
        <v>36</v>
      </c>
      <c r="E15" s="22" t="n">
        <f aca="false">E14+IFERROR(B15,0)</f>
        <v>272.96</v>
      </c>
      <c r="G15" s="31" t="s">
        <v>19</v>
      </c>
      <c r="H15" s="32" t="n">
        <f aca="false">H5-SUM(H6:H14)</f>
        <v>22.6900000000001</v>
      </c>
      <c r="I15" s="33" t="str">
        <f aca="true">IFERROR((H15-INDIRECT("'"&amp;$H$2&amp;"'!H15"))/INDIRECT("'"&amp;$H$2&amp;"'!H15"),"")</f>
        <v/>
      </c>
    </row>
    <row r="16" customFormat="false" ht="15" hidden="false" customHeight="false" outlineLevel="0" collapsed="false">
      <c r="A16" s="17"/>
      <c r="B16" s="16" t="n">
        <v>29.99</v>
      </c>
      <c r="C16" s="7" t="s">
        <v>58</v>
      </c>
      <c r="D16" s="17" t="s">
        <v>36</v>
      </c>
      <c r="E16" s="16" t="n">
        <f aca="false">E15+IFERROR(B16,0)</f>
        <v>302.95</v>
      </c>
      <c r="G16" s="23"/>
      <c r="H16" s="23"/>
      <c r="I16" s="23"/>
    </row>
    <row r="17" customFormat="false" ht="15" hidden="false" customHeight="false" outlineLevel="0" collapsed="false">
      <c r="A17" s="21"/>
      <c r="B17" s="22" t="n">
        <v>35.62</v>
      </c>
      <c r="C17" s="5" t="s">
        <v>59</v>
      </c>
      <c r="D17" s="21" t="s">
        <v>60</v>
      </c>
      <c r="E17" s="22" t="n">
        <f aca="false">E16+IFERROR(B17,0)</f>
        <v>338.57</v>
      </c>
      <c r="G17" s="34" t="s">
        <v>61</v>
      </c>
      <c r="H17" s="34"/>
      <c r="I17" s="34"/>
    </row>
    <row r="18" customFormat="false" ht="15" hidden="false" customHeight="false" outlineLevel="0" collapsed="false">
      <c r="A18" s="17"/>
      <c r="B18" s="16" t="n">
        <v>7.7</v>
      </c>
      <c r="C18" s="7" t="s">
        <v>62</v>
      </c>
      <c r="D18" s="17" t="s">
        <v>55</v>
      </c>
      <c r="E18" s="16" t="n">
        <f aca="false">E17+IFERROR(B18,0)</f>
        <v>346.27</v>
      </c>
      <c r="G18" s="28" t="s">
        <v>21</v>
      </c>
      <c r="H18" s="29" t="n">
        <f aca="false">H7+H10+H11</f>
        <v>581.94</v>
      </c>
      <c r="I18" s="28"/>
    </row>
    <row r="19" customFormat="false" ht="15" hidden="false" customHeight="false" outlineLevel="0" collapsed="false">
      <c r="A19" s="21"/>
      <c r="B19" s="22" t="n">
        <v>16</v>
      </c>
      <c r="C19" s="5" t="s">
        <v>63</v>
      </c>
      <c r="D19" s="21" t="s">
        <v>40</v>
      </c>
      <c r="E19" s="22" t="n">
        <f aca="false">E18+IFERROR(B19,0)</f>
        <v>362.27</v>
      </c>
      <c r="G19" s="31" t="s">
        <v>22</v>
      </c>
      <c r="H19" s="32" t="n">
        <f aca="false">IFERROR(H18/H23,"")</f>
        <v>18.7722580645161</v>
      </c>
      <c r="I19" s="35" t="s">
        <v>64</v>
      </c>
    </row>
    <row r="20" customFormat="false" ht="15" hidden="false" customHeight="false" outlineLevel="0" collapsed="false">
      <c r="A20" s="15" t="n">
        <v>45912</v>
      </c>
      <c r="B20" s="16" t="n">
        <v>10.5</v>
      </c>
      <c r="C20" s="7" t="s">
        <v>65</v>
      </c>
      <c r="D20" s="17" t="s">
        <v>36</v>
      </c>
      <c r="E20" s="16" t="n">
        <f aca="false">E19+IFERROR(B20,0)</f>
        <v>372.77</v>
      </c>
      <c r="G20" s="28" t="s">
        <v>66</v>
      </c>
      <c r="H20" s="29" t="n">
        <f aca="false">IFERROR(H19/2.5,"")</f>
        <v>7.50890322580645</v>
      </c>
      <c r="I20" s="28"/>
    </row>
    <row r="21" customFormat="false" ht="15" hidden="false" customHeight="false" outlineLevel="0" collapsed="false">
      <c r="A21" s="21"/>
      <c r="B21" s="22" t="n">
        <v>14.53</v>
      </c>
      <c r="C21" s="5" t="s">
        <v>67</v>
      </c>
      <c r="D21" s="21" t="s">
        <v>60</v>
      </c>
      <c r="E21" s="22" t="n">
        <f aca="false">E20+IFERROR(B21,0)</f>
        <v>387.3</v>
      </c>
      <c r="G21" s="31" t="s">
        <v>24</v>
      </c>
      <c r="H21" s="36" t="n">
        <f aca="false">IFERROR(H10/H7,"")</f>
        <v>0.836931818181818</v>
      </c>
      <c r="I21" s="35" t="s">
        <v>68</v>
      </c>
    </row>
    <row r="22" customFormat="false" ht="15" hidden="false" customHeight="false" outlineLevel="0" collapsed="false">
      <c r="A22" s="15" t="n">
        <v>45914</v>
      </c>
      <c r="B22" s="16" t="n">
        <v>22</v>
      </c>
      <c r="C22" s="7" t="s">
        <v>69</v>
      </c>
      <c r="D22" s="17" t="s">
        <v>70</v>
      </c>
      <c r="E22" s="16" t="n">
        <f aca="false">E21+IFERROR(B22,0)</f>
        <v>409.3</v>
      </c>
      <c r="G22" s="23"/>
      <c r="H22" s="23"/>
      <c r="I22" s="23"/>
    </row>
    <row r="23" customFormat="false" ht="15" hidden="false" customHeight="false" outlineLevel="0" collapsed="false">
      <c r="A23" s="21"/>
      <c r="B23" s="22" t="n">
        <v>10.4</v>
      </c>
      <c r="C23" s="5" t="s">
        <v>71</v>
      </c>
      <c r="D23" s="21" t="s">
        <v>60</v>
      </c>
      <c r="E23" s="22" t="n">
        <f aca="false">E22+IFERROR(B23,0)</f>
        <v>419.7</v>
      </c>
      <c r="G23" s="37" t="s">
        <v>72</v>
      </c>
      <c r="H23" s="38" t="n">
        <v>31</v>
      </c>
      <c r="I23" s="20" t="s">
        <v>73</v>
      </c>
    </row>
    <row r="24" customFormat="false" ht="15" hidden="false" customHeight="false" outlineLevel="0" collapsed="false">
      <c r="A24" s="15" t="n">
        <v>45916</v>
      </c>
      <c r="B24" s="16" t="n">
        <v>14.24</v>
      </c>
      <c r="C24" s="7" t="s">
        <v>74</v>
      </c>
      <c r="D24" s="17" t="s">
        <v>40</v>
      </c>
      <c r="E24" s="16" t="n">
        <f aca="false">E23+IFERROR(B24,0)</f>
        <v>433.94</v>
      </c>
      <c r="G24" s="23"/>
      <c r="H24" s="23"/>
      <c r="I24" s="23"/>
    </row>
    <row r="25" customFormat="false" ht="15" hidden="false" customHeight="false" outlineLevel="0" collapsed="false">
      <c r="A25" s="21"/>
      <c r="B25" s="22" t="n">
        <v>14.24</v>
      </c>
      <c r="C25" s="5" t="s">
        <v>75</v>
      </c>
      <c r="D25" s="21" t="s">
        <v>40</v>
      </c>
      <c r="E25" s="22" t="n">
        <f aca="false">E24+IFERROR(B25,0)</f>
        <v>448.18</v>
      </c>
      <c r="G25" s="34" t="s">
        <v>76</v>
      </c>
      <c r="H25" s="34"/>
      <c r="I25" s="34"/>
    </row>
    <row r="26" customFormat="false" ht="15" hidden="false" customHeight="false" outlineLevel="0" collapsed="false">
      <c r="A26" s="17"/>
      <c r="B26" s="16" t="n">
        <v>11.69</v>
      </c>
      <c r="C26" s="7" t="s">
        <v>77</v>
      </c>
      <c r="D26" s="17" t="s">
        <v>40</v>
      </c>
      <c r="E26" s="16" t="n">
        <f aca="false">E25+IFERROR(B26,0)</f>
        <v>459.87</v>
      </c>
      <c r="G26" s="37" t="s">
        <v>78</v>
      </c>
      <c r="H26" s="39" t="n">
        <v>15</v>
      </c>
      <c r="I26" s="20" t="s">
        <v>79</v>
      </c>
    </row>
    <row r="27" customFormat="false" ht="15" hidden="false" customHeight="false" outlineLevel="0" collapsed="false">
      <c r="A27" s="21"/>
      <c r="B27" s="22" t="n">
        <v>32.49</v>
      </c>
      <c r="C27" s="5" t="s">
        <v>80</v>
      </c>
      <c r="D27" s="21" t="s">
        <v>40</v>
      </c>
      <c r="E27" s="22" t="n">
        <f aca="false">E26+IFERROR(B27,0)</f>
        <v>492.36</v>
      </c>
      <c r="G27" s="28" t="s">
        <v>81</v>
      </c>
      <c r="H27" s="29" t="n">
        <f aca="false">H26/2.5</f>
        <v>6</v>
      </c>
      <c r="I27" s="28"/>
    </row>
    <row r="28" customFormat="false" ht="15" hidden="false" customHeight="false" outlineLevel="0" collapsed="false">
      <c r="A28" s="17"/>
      <c r="B28" s="16" t="n">
        <v>31.8</v>
      </c>
      <c r="C28" s="7" t="s">
        <v>82</v>
      </c>
      <c r="D28" s="17" t="s">
        <v>40</v>
      </c>
      <c r="E28" s="16" t="n">
        <f aca="false">E27+IFERROR(B28,0)</f>
        <v>524.16</v>
      </c>
      <c r="G28" s="40" t="s">
        <v>83</v>
      </c>
      <c r="H28" s="19" t="s">
        <v>84</v>
      </c>
      <c r="I28" s="20" t="s">
        <v>79</v>
      </c>
    </row>
    <row r="29" customFormat="false" ht="15" hidden="false" customHeight="false" outlineLevel="0" collapsed="false">
      <c r="A29" s="21"/>
      <c r="B29" s="22" t="n">
        <v>18.99</v>
      </c>
      <c r="C29" s="5" t="s">
        <v>85</v>
      </c>
      <c r="D29" s="21" t="s">
        <v>45</v>
      </c>
      <c r="E29" s="22" t="n">
        <f aca="false">E28+IFERROR(B29,0)</f>
        <v>543.15</v>
      </c>
      <c r="G29" s="23"/>
      <c r="H29" s="23"/>
      <c r="I29" s="23"/>
    </row>
    <row r="30" customFormat="false" ht="15" hidden="false" customHeight="false" outlineLevel="0" collapsed="false">
      <c r="A30" s="17"/>
      <c r="B30" s="16" t="n">
        <v>8.25</v>
      </c>
      <c r="C30" s="7" t="s">
        <v>86</v>
      </c>
      <c r="D30" s="17" t="s">
        <v>40</v>
      </c>
      <c r="E30" s="16" t="n">
        <f aca="false">E29+IFERROR(B30,0)</f>
        <v>551.4</v>
      </c>
      <c r="G30" s="34" t="s">
        <v>87</v>
      </c>
      <c r="H30" s="34"/>
      <c r="I30" s="34"/>
    </row>
    <row r="31" customFormat="false" ht="15" hidden="false" customHeight="false" outlineLevel="0" collapsed="false">
      <c r="A31" s="21"/>
      <c r="B31" s="22" t="n">
        <v>7.49</v>
      </c>
      <c r="C31" s="5" t="s">
        <v>88</v>
      </c>
      <c r="D31" s="21" t="s">
        <v>36</v>
      </c>
      <c r="E31" s="22" t="n">
        <f aca="false">E30+IFERROR(B31,0)</f>
        <v>558.89</v>
      </c>
      <c r="G31" s="37" t="s">
        <v>26</v>
      </c>
      <c r="H31" s="39" t="n">
        <v>15300</v>
      </c>
      <c r="I31" s="20" t="s">
        <v>79</v>
      </c>
    </row>
    <row r="32" customFormat="false" ht="15" hidden="false" customHeight="false" outlineLevel="0" collapsed="false">
      <c r="A32" s="17"/>
      <c r="B32" s="16" t="n">
        <v>13.49</v>
      </c>
      <c r="C32" s="7" t="s">
        <v>89</v>
      </c>
      <c r="D32" s="17" t="s">
        <v>40</v>
      </c>
      <c r="E32" s="16" t="n">
        <f aca="false">E31+IFERROR(B32,0)</f>
        <v>572.38</v>
      </c>
      <c r="G32" s="28" t="s">
        <v>27</v>
      </c>
      <c r="H32" s="29" t="n">
        <f aca="false">AVERAGE(H5)</f>
        <v>1788.08</v>
      </c>
      <c r="I32" s="28"/>
    </row>
    <row r="33" customFormat="false" ht="15" hidden="false" customHeight="false" outlineLevel="0" collapsed="false">
      <c r="A33" s="21"/>
      <c r="B33" s="22" t="n">
        <v>4.98</v>
      </c>
      <c r="C33" s="5" t="s">
        <v>90</v>
      </c>
      <c r="D33" s="21" t="s">
        <v>40</v>
      </c>
      <c r="E33" s="22" t="n">
        <f aca="false">E32+IFERROR(B33,0)</f>
        <v>577.36</v>
      </c>
      <c r="G33" s="40" t="s">
        <v>28</v>
      </c>
      <c r="H33" s="41" t="n">
        <f aca="false">IFERROR(H31/H32,"")</f>
        <v>8.55666413135878</v>
      </c>
      <c r="I33" s="40" t="s">
        <v>91</v>
      </c>
    </row>
    <row r="34" customFormat="false" ht="15" hidden="false" customHeight="false" outlineLevel="0" collapsed="false">
      <c r="A34" s="17"/>
      <c r="B34" s="16" t="n">
        <v>6.29</v>
      </c>
      <c r="C34" s="7" t="s">
        <v>92</v>
      </c>
      <c r="D34" s="17" t="s">
        <v>36</v>
      </c>
      <c r="E34" s="16" t="n">
        <f aca="false">E33+IFERROR(B34,0)</f>
        <v>583.65</v>
      </c>
      <c r="G34" s="28" t="s">
        <v>93</v>
      </c>
      <c r="H34" s="42" t="n">
        <f aca="true">IFERROR(TODAY()+H33*30,"")</f>
        <v>46338.6999239408</v>
      </c>
      <c r="I34" s="28"/>
    </row>
    <row r="35" customFormat="false" ht="15" hidden="false" customHeight="false" outlineLevel="0" collapsed="false">
      <c r="A35" s="21"/>
      <c r="B35" s="22" t="n">
        <v>12</v>
      </c>
      <c r="C35" s="5" t="s">
        <v>94</v>
      </c>
      <c r="D35" s="21" t="s">
        <v>60</v>
      </c>
      <c r="E35" s="22" t="n">
        <f aca="false">E34+IFERROR(B35,0)</f>
        <v>595.65</v>
      </c>
    </row>
    <row r="36" customFormat="false" ht="15" hidden="false" customHeight="false" outlineLevel="0" collapsed="false">
      <c r="A36" s="17"/>
      <c r="B36" s="16" t="n">
        <v>12.38</v>
      </c>
      <c r="C36" s="7" t="s">
        <v>95</v>
      </c>
      <c r="D36" s="17" t="s">
        <v>60</v>
      </c>
      <c r="E36" s="16" t="n">
        <f aca="false">E35+IFERROR(B36,0)</f>
        <v>608.03</v>
      </c>
    </row>
    <row r="37" customFormat="false" ht="15" hidden="false" customHeight="false" outlineLevel="0" collapsed="false">
      <c r="A37" s="43" t="n">
        <v>45917</v>
      </c>
      <c r="B37" s="22" t="n">
        <v>40</v>
      </c>
      <c r="C37" s="5" t="s">
        <v>96</v>
      </c>
      <c r="D37" s="21" t="s">
        <v>53</v>
      </c>
      <c r="E37" s="22" t="n">
        <f aca="false">E36+IFERROR(B37,0)</f>
        <v>648.03</v>
      </c>
      <c r="G37" s="44" t="s">
        <v>32</v>
      </c>
      <c r="H37" s="44" t="s">
        <v>30</v>
      </c>
    </row>
    <row r="38" customFormat="false" ht="15" hidden="false" customHeight="false" outlineLevel="0" collapsed="false">
      <c r="A38" s="17"/>
      <c r="B38" s="16" t="n">
        <v>19</v>
      </c>
      <c r="C38" s="7" t="s">
        <v>97</v>
      </c>
      <c r="D38" s="17" t="s">
        <v>60</v>
      </c>
      <c r="E38" s="16" t="n">
        <f aca="false">E37+IFERROR(B38,0)</f>
        <v>667.03</v>
      </c>
      <c r="G38" s="44" t="s">
        <v>36</v>
      </c>
      <c r="H38" s="45" t="n">
        <f aca="false">H6</f>
        <v>674.26</v>
      </c>
    </row>
    <row r="39" customFormat="false" ht="15" hidden="false" customHeight="false" outlineLevel="0" collapsed="false">
      <c r="A39" s="21"/>
      <c r="B39" s="22" t="n">
        <v>8.43</v>
      </c>
      <c r="C39" s="5" t="s">
        <v>98</v>
      </c>
      <c r="D39" s="21" t="s">
        <v>60</v>
      </c>
      <c r="E39" s="22" t="n">
        <f aca="false">E38+IFERROR(B39,0)</f>
        <v>675.46</v>
      </c>
      <c r="G39" s="44" t="s">
        <v>99</v>
      </c>
      <c r="H39" s="45" t="n">
        <f aca="false">H7+H10</f>
        <v>581.94</v>
      </c>
    </row>
    <row r="40" customFormat="false" ht="15" hidden="false" customHeight="false" outlineLevel="0" collapsed="false">
      <c r="A40" s="15" t="n">
        <v>45918</v>
      </c>
      <c r="B40" s="16" t="n">
        <v>10.99</v>
      </c>
      <c r="C40" s="7" t="s">
        <v>100</v>
      </c>
      <c r="D40" s="17" t="s">
        <v>40</v>
      </c>
      <c r="E40" s="16" t="n">
        <f aca="false">E39+IFERROR(B40,0)</f>
        <v>686.45</v>
      </c>
      <c r="G40" s="44" t="s">
        <v>45</v>
      </c>
      <c r="H40" s="45" t="n">
        <f aca="false">H8</f>
        <v>53.48</v>
      </c>
    </row>
    <row r="41" customFormat="false" ht="15" hidden="false" customHeight="false" outlineLevel="0" collapsed="false">
      <c r="A41" s="21"/>
      <c r="B41" s="22" t="n">
        <v>5</v>
      </c>
      <c r="C41" s="5" t="s">
        <v>65</v>
      </c>
      <c r="D41" s="21" t="s">
        <v>36</v>
      </c>
      <c r="E41" s="22" t="n">
        <f aca="false">E40+IFERROR(B41,0)</f>
        <v>691.45</v>
      </c>
      <c r="G41" s="44" t="s">
        <v>53</v>
      </c>
      <c r="H41" s="45" t="n">
        <f aca="false">H9</f>
        <v>91.96</v>
      </c>
    </row>
    <row r="42" customFormat="false" ht="15" hidden="false" customHeight="false" outlineLevel="0" collapsed="false">
      <c r="A42" s="15" t="n">
        <v>45919</v>
      </c>
      <c r="B42" s="16" t="n">
        <v>51.96</v>
      </c>
      <c r="C42" s="7" t="s">
        <v>101</v>
      </c>
      <c r="D42" s="17" t="s">
        <v>60</v>
      </c>
      <c r="E42" s="16" t="n">
        <f aca="false">E41+IFERROR(B42,0)</f>
        <v>743.41</v>
      </c>
      <c r="G42" s="44" t="s">
        <v>70</v>
      </c>
      <c r="H42" s="45" t="n">
        <f aca="false">H12</f>
        <v>363.75</v>
      </c>
    </row>
    <row r="43" customFormat="false" ht="15" hidden="false" customHeight="false" outlineLevel="0" collapsed="false">
      <c r="A43" s="43" t="n">
        <v>45920</v>
      </c>
      <c r="B43" s="22" t="n">
        <v>6.54</v>
      </c>
      <c r="C43" s="5" t="s">
        <v>102</v>
      </c>
      <c r="D43" s="21" t="s">
        <v>60</v>
      </c>
      <c r="E43" s="22" t="n">
        <f aca="false">E42+IFERROR(B43,0)</f>
        <v>749.95</v>
      </c>
      <c r="G43" s="44" t="s">
        <v>55</v>
      </c>
      <c r="H43" s="45" t="n">
        <f aca="false">H15</f>
        <v>22.6900000000001</v>
      </c>
    </row>
    <row r="44" customFormat="false" ht="15" hidden="false" customHeight="false" outlineLevel="0" collapsed="false">
      <c r="A44" s="17"/>
      <c r="B44" s="16" t="n">
        <v>27</v>
      </c>
      <c r="C44" s="7" t="s">
        <v>103</v>
      </c>
      <c r="D44" s="17" t="s">
        <v>53</v>
      </c>
      <c r="E44" s="16" t="n">
        <f aca="false">E43+IFERROR(B44,0)</f>
        <v>776.95</v>
      </c>
    </row>
    <row r="45" customFormat="false" ht="15" hidden="false" customHeight="false" outlineLevel="0" collapsed="false">
      <c r="A45" s="43" t="n">
        <v>45921</v>
      </c>
      <c r="B45" s="22" t="n">
        <v>5.45</v>
      </c>
      <c r="C45" s="5" t="s">
        <v>104</v>
      </c>
      <c r="D45" s="21" t="s">
        <v>60</v>
      </c>
      <c r="E45" s="22" t="n">
        <f aca="false">E44+IFERROR(B45,0)</f>
        <v>782.4</v>
      </c>
    </row>
    <row r="46" customFormat="false" ht="15" hidden="false" customHeight="false" outlineLevel="0" collapsed="false">
      <c r="A46" s="17"/>
      <c r="B46" s="16" t="n">
        <v>6.09</v>
      </c>
      <c r="C46" s="7" t="s">
        <v>105</v>
      </c>
      <c r="D46" s="17" t="s">
        <v>60</v>
      </c>
      <c r="E46" s="16" t="n">
        <f aca="false">E45+IFERROR(B46,0)</f>
        <v>788.49</v>
      </c>
    </row>
    <row r="47" customFormat="false" ht="15" hidden="false" customHeight="false" outlineLevel="0" collapsed="false">
      <c r="A47" s="43" t="n">
        <v>45922</v>
      </c>
      <c r="B47" s="22" t="n">
        <v>22</v>
      </c>
      <c r="C47" s="5" t="s">
        <v>106</v>
      </c>
      <c r="D47" s="21" t="s">
        <v>70</v>
      </c>
      <c r="E47" s="22" t="n">
        <f aca="false">E46+IFERROR(B47,0)</f>
        <v>810.49</v>
      </c>
    </row>
    <row r="48" customFormat="false" ht="15" hidden="false" customHeight="false" outlineLevel="0" collapsed="false">
      <c r="A48" s="17"/>
      <c r="B48" s="16" t="n">
        <v>3</v>
      </c>
      <c r="C48" s="7" t="s">
        <v>107</v>
      </c>
      <c r="D48" s="17" t="s">
        <v>60</v>
      </c>
      <c r="E48" s="16" t="n">
        <f aca="false">E47+IFERROR(B48,0)</f>
        <v>813.49</v>
      </c>
    </row>
    <row r="49" customFormat="false" ht="15" hidden="false" customHeight="false" outlineLevel="0" collapsed="false">
      <c r="A49" s="21"/>
      <c r="B49" s="22" t="n">
        <v>368.04</v>
      </c>
      <c r="C49" s="5" t="s">
        <v>108</v>
      </c>
      <c r="D49" s="21" t="s">
        <v>36</v>
      </c>
      <c r="E49" s="22" t="n">
        <f aca="false">E48+IFERROR(B49,0)</f>
        <v>1181.53</v>
      </c>
    </row>
    <row r="50" customFormat="false" ht="15" hidden="false" customHeight="false" outlineLevel="0" collapsed="false">
      <c r="A50" s="15" t="n">
        <v>45923</v>
      </c>
      <c r="B50" s="16" t="n">
        <v>14.2</v>
      </c>
      <c r="C50" s="7" t="s">
        <v>109</v>
      </c>
      <c r="D50" s="17" t="s">
        <v>60</v>
      </c>
      <c r="E50" s="16" t="n">
        <f aca="false">E49+IFERROR(B50,0)</f>
        <v>1195.73</v>
      </c>
    </row>
    <row r="51" customFormat="false" ht="15" hidden="false" customHeight="false" outlineLevel="0" collapsed="false">
      <c r="A51" s="21"/>
      <c r="B51" s="22" t="n">
        <v>12.38</v>
      </c>
      <c r="C51" s="5" t="s">
        <v>95</v>
      </c>
      <c r="D51" s="21" t="s">
        <v>60</v>
      </c>
      <c r="E51" s="22" t="n">
        <f aca="false">E50+IFERROR(B51,0)</f>
        <v>1208.11</v>
      </c>
    </row>
    <row r="52" customFormat="false" ht="15" hidden="false" customHeight="false" outlineLevel="0" collapsed="false">
      <c r="A52" s="15" t="n">
        <v>45924</v>
      </c>
      <c r="B52" s="16" t="n">
        <v>20.95</v>
      </c>
      <c r="C52" s="7" t="s">
        <v>110</v>
      </c>
      <c r="D52" s="17" t="s">
        <v>60</v>
      </c>
      <c r="E52" s="16" t="n">
        <f aca="false">E51+IFERROR(B52,0)</f>
        <v>1229.06</v>
      </c>
    </row>
    <row r="53" customFormat="false" ht="15" hidden="false" customHeight="false" outlineLevel="0" collapsed="false">
      <c r="A53" s="21"/>
      <c r="B53" s="22" t="n">
        <v>9.06</v>
      </c>
      <c r="C53" s="5" t="s">
        <v>111</v>
      </c>
      <c r="D53" s="21" t="s">
        <v>60</v>
      </c>
      <c r="E53" s="22" t="n">
        <f aca="false">E52+IFERROR(B53,0)</f>
        <v>1238.12</v>
      </c>
    </row>
    <row r="54" customFormat="false" ht="15" hidden="false" customHeight="false" outlineLevel="0" collapsed="false">
      <c r="A54" s="17"/>
      <c r="B54" s="16" t="n">
        <v>48.07</v>
      </c>
      <c r="C54" s="7" t="s">
        <v>112</v>
      </c>
      <c r="D54" s="17" t="s">
        <v>40</v>
      </c>
      <c r="E54" s="16" t="n">
        <f aca="false">E53+IFERROR(B54,0)</f>
        <v>1286.19</v>
      </c>
    </row>
    <row r="55" customFormat="false" ht="15" hidden="false" customHeight="false" outlineLevel="0" collapsed="false">
      <c r="A55" s="43" t="n">
        <v>45925</v>
      </c>
      <c r="B55" s="22" t="n">
        <v>8.64</v>
      </c>
      <c r="C55" s="5" t="s">
        <v>113</v>
      </c>
      <c r="D55" s="21" t="s">
        <v>40</v>
      </c>
      <c r="E55" s="22" t="n">
        <f aca="false">E54+IFERROR(B55,0)</f>
        <v>1294.83</v>
      </c>
    </row>
    <row r="56" customFormat="false" ht="15" hidden="false" customHeight="false" outlineLevel="0" collapsed="false">
      <c r="A56" s="15" t="n">
        <v>45926</v>
      </c>
      <c r="B56" s="16" t="n">
        <v>5</v>
      </c>
      <c r="C56" s="7" t="s">
        <v>65</v>
      </c>
      <c r="D56" s="17" t="s">
        <v>36</v>
      </c>
      <c r="E56" s="16" t="n">
        <f aca="false">E55+IFERROR(B56,0)</f>
        <v>1299.83</v>
      </c>
    </row>
    <row r="57" customFormat="false" ht="15" hidden="false" customHeight="false" outlineLevel="0" collapsed="false">
      <c r="A57" s="21"/>
      <c r="B57" s="22" t="n">
        <v>38.3</v>
      </c>
      <c r="C57" s="5" t="s">
        <v>114</v>
      </c>
      <c r="D57" s="21" t="s">
        <v>40</v>
      </c>
      <c r="E57" s="22" t="n">
        <f aca="false">E56+IFERROR(B57,0)</f>
        <v>1338.13</v>
      </c>
    </row>
    <row r="58" customFormat="false" ht="15" hidden="false" customHeight="false" outlineLevel="0" collapsed="false">
      <c r="A58" s="17"/>
      <c r="B58" s="16" t="n">
        <v>9.15</v>
      </c>
      <c r="C58" s="7" t="s">
        <v>115</v>
      </c>
      <c r="D58" s="17" t="s">
        <v>60</v>
      </c>
      <c r="E58" s="16" t="n">
        <f aca="false">E57+IFERROR(B58,0)</f>
        <v>1347.28</v>
      </c>
    </row>
    <row r="59" customFormat="false" ht="15" hidden="false" customHeight="false" outlineLevel="0" collapsed="false">
      <c r="A59" s="21"/>
      <c r="B59" s="22" t="n">
        <v>34.21</v>
      </c>
      <c r="C59" s="5" t="s">
        <v>116</v>
      </c>
      <c r="D59" s="21" t="s">
        <v>70</v>
      </c>
      <c r="E59" s="22" t="n">
        <f aca="false">E58+IFERROR(B59,0)</f>
        <v>1381.49</v>
      </c>
    </row>
    <row r="60" customFormat="false" ht="15" hidden="false" customHeight="false" outlineLevel="0" collapsed="false">
      <c r="A60" s="15" t="n">
        <v>45927</v>
      </c>
      <c r="B60" s="16" t="n">
        <v>285.54</v>
      </c>
      <c r="C60" s="7" t="s">
        <v>117</v>
      </c>
      <c r="D60" s="17" t="s">
        <v>70</v>
      </c>
      <c r="E60" s="16" t="n">
        <f aca="false">E59+IFERROR(B60,0)</f>
        <v>1667.03</v>
      </c>
    </row>
    <row r="61" customFormat="false" ht="15" hidden="false" customHeight="false" outlineLevel="0" collapsed="false">
      <c r="A61" s="21"/>
      <c r="B61" s="22" t="n">
        <v>14</v>
      </c>
      <c r="C61" s="5" t="s">
        <v>118</v>
      </c>
      <c r="D61" s="21" t="s">
        <v>60</v>
      </c>
      <c r="E61" s="22" t="n">
        <f aca="false">E60+IFERROR(B61,0)</f>
        <v>1681.03</v>
      </c>
    </row>
    <row r="62" customFormat="false" ht="15" hidden="false" customHeight="false" outlineLevel="0" collapsed="false">
      <c r="A62" s="17"/>
      <c r="B62" s="16" t="n">
        <v>16.49</v>
      </c>
      <c r="C62" s="7" t="s">
        <v>119</v>
      </c>
      <c r="D62" s="17" t="s">
        <v>45</v>
      </c>
      <c r="E62" s="16" t="n">
        <f aca="false">E61+IFERROR(B62,0)</f>
        <v>1697.52</v>
      </c>
    </row>
    <row r="63" customFormat="false" ht="15" hidden="false" customHeight="false" outlineLevel="0" collapsed="false">
      <c r="A63" s="21"/>
      <c r="B63" s="22" t="n">
        <v>11.99</v>
      </c>
      <c r="C63" s="5" t="s">
        <v>120</v>
      </c>
      <c r="D63" s="21" t="s">
        <v>40</v>
      </c>
      <c r="E63" s="22" t="n">
        <f aca="false">E62+IFERROR(B63,0)</f>
        <v>1709.51</v>
      </c>
    </row>
    <row r="64" customFormat="false" ht="15" hidden="false" customHeight="false" outlineLevel="0" collapsed="false">
      <c r="A64" s="15" t="n">
        <v>45929</v>
      </c>
      <c r="B64" s="16" t="n">
        <v>13.28</v>
      </c>
      <c r="C64" s="7" t="s">
        <v>121</v>
      </c>
      <c r="D64" s="17" t="s">
        <v>40</v>
      </c>
      <c r="E64" s="16" t="n">
        <f aca="false">E63+IFERROR(B64,0)</f>
        <v>1722.79</v>
      </c>
    </row>
    <row r="65" customFormat="false" ht="15" hidden="false" customHeight="false" outlineLevel="0" collapsed="false">
      <c r="A65" s="21"/>
      <c r="B65" s="22" t="n">
        <v>43.09</v>
      </c>
      <c r="C65" s="5" t="s">
        <v>35</v>
      </c>
      <c r="D65" s="21" t="s">
        <v>36</v>
      </c>
      <c r="E65" s="22" t="n">
        <f aca="false">E64+IFERROR(B65,0)</f>
        <v>1765.88</v>
      </c>
    </row>
    <row r="66" customFormat="false" ht="15" hidden="false" customHeight="false" outlineLevel="0" collapsed="false">
      <c r="A66" s="17"/>
      <c r="B66" s="16" t="n">
        <v>14.55</v>
      </c>
      <c r="C66" s="7" t="s">
        <v>122</v>
      </c>
      <c r="D66" s="17" t="s">
        <v>36</v>
      </c>
      <c r="E66" s="16" t="n">
        <f aca="false">E65+IFERROR(B66,0)</f>
        <v>1780.43</v>
      </c>
    </row>
    <row r="67" customFormat="false" ht="15" hidden="false" customHeight="false" outlineLevel="0" collapsed="false">
      <c r="A67" s="21"/>
      <c r="B67" s="22" t="n">
        <v>7.65</v>
      </c>
      <c r="C67" s="5" t="s">
        <v>123</v>
      </c>
      <c r="D67" s="21" t="s">
        <v>36</v>
      </c>
      <c r="E67" s="22" t="n">
        <f aca="false">E66+IFERROR(B67,0)</f>
        <v>1788.08</v>
      </c>
    </row>
  </sheetData>
  <mergeCells count="4">
    <mergeCell ref="G1:I1"/>
    <mergeCell ref="G17:I17"/>
    <mergeCell ref="G25:I25"/>
    <mergeCell ref="G30:I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10"/>
    <col collapsed="false" customWidth="true" hidden="false" outlineLevel="0" max="3" min="3" style="0" width="28"/>
    <col collapsed="false" customWidth="true" hidden="false" outlineLevel="0" max="4" min="4" style="0" width="16"/>
    <col collapsed="false" customWidth="true" hidden="false" outlineLevel="0" max="5" min="5" style="0" width="12"/>
    <col collapsed="false" customWidth="true" hidden="false" outlineLevel="0" max="6" min="6" style="0" width="1.51"/>
    <col collapsed="false" customWidth="true" hidden="false" outlineLevel="0" max="7" min="7" style="0" width="26"/>
    <col collapsed="false" customWidth="true" hidden="false" outlineLevel="0" max="8" min="8" style="0" width="14"/>
    <col collapsed="false" customWidth="true" hidden="false" outlineLevel="0" max="9" min="9" style="0" width="15"/>
  </cols>
  <sheetData>
    <row r="1" customFormat="false" ht="27.75" hidden="false" customHeight="true" outlineLevel="0" collapsed="false">
      <c r="A1" s="13" t="s">
        <v>29</v>
      </c>
      <c r="B1" s="13" t="s">
        <v>30</v>
      </c>
      <c r="C1" s="13" t="s">
        <v>31</v>
      </c>
      <c r="D1" s="13" t="s">
        <v>32</v>
      </c>
      <c r="E1" s="13" t="s">
        <v>33</v>
      </c>
      <c r="G1" s="14" t="s">
        <v>124</v>
      </c>
      <c r="H1" s="14"/>
      <c r="I1" s="14"/>
    </row>
    <row r="2" customFormat="false" ht="15" hidden="false" customHeight="false" outlineLevel="0" collapsed="false">
      <c r="A2" s="15" t="n">
        <v>45931</v>
      </c>
      <c r="B2" s="16" t="n">
        <v>9.94</v>
      </c>
      <c r="C2" s="7" t="s">
        <v>121</v>
      </c>
      <c r="D2" s="17" t="s">
        <v>36</v>
      </c>
      <c r="E2" s="16" t="n">
        <f aca="false">IFERROR(B2,0)</f>
        <v>9.94</v>
      </c>
      <c r="G2" s="18" t="s">
        <v>37</v>
      </c>
      <c r="H2" s="19" t="s">
        <v>2</v>
      </c>
      <c r="I2" s="20" t="s">
        <v>38</v>
      </c>
    </row>
    <row r="3" customFormat="false" ht="15" hidden="false" customHeight="false" outlineLevel="0" collapsed="false">
      <c r="A3" s="21"/>
      <c r="B3" s="22" t="n">
        <v>18.99</v>
      </c>
      <c r="C3" s="5" t="s">
        <v>85</v>
      </c>
      <c r="D3" s="21" t="s">
        <v>45</v>
      </c>
      <c r="E3" s="22" t="n">
        <f aca="false">E2+IFERROR(B3,0)</f>
        <v>28.93</v>
      </c>
      <c r="G3" s="23"/>
      <c r="H3" s="23"/>
      <c r="I3" s="23"/>
    </row>
    <row r="4" customFormat="false" ht="15" hidden="false" customHeight="false" outlineLevel="0" collapsed="false">
      <c r="A4" s="17"/>
      <c r="B4" s="16" t="n">
        <v>36.99</v>
      </c>
      <c r="C4" s="7" t="s">
        <v>125</v>
      </c>
      <c r="D4" s="17" t="s">
        <v>40</v>
      </c>
      <c r="E4" s="16" t="n">
        <f aca="false">E3+IFERROR(B4,0)</f>
        <v>65.92</v>
      </c>
      <c r="G4" s="2" t="s">
        <v>42</v>
      </c>
      <c r="H4" s="24" t="s">
        <v>30</v>
      </c>
      <c r="I4" s="24" t="s">
        <v>43</v>
      </c>
    </row>
    <row r="5" customFormat="false" ht="15" hidden="false" customHeight="false" outlineLevel="0" collapsed="false">
      <c r="A5" s="43" t="n">
        <v>45932</v>
      </c>
      <c r="B5" s="22" t="n">
        <v>5</v>
      </c>
      <c r="C5" s="5" t="s">
        <v>65</v>
      </c>
      <c r="D5" s="21" t="s">
        <v>36</v>
      </c>
      <c r="E5" s="22" t="n">
        <f aca="false">E4+IFERROR(B5,0)</f>
        <v>70.92</v>
      </c>
      <c r="G5" s="25" t="s">
        <v>9</v>
      </c>
      <c r="H5" s="26" t="n">
        <f aca="false">SUM(B$2:B$202)</f>
        <v>1212.23</v>
      </c>
      <c r="I5" s="27" t="n">
        <f aca="true">IFERROR((H5-INDIRECT("'"&amp;$H$2&amp;"'!H5"))/INDIRECT("'"&amp;$H$2&amp;"'!H5"),"")</f>
        <v>-0.322049349022415</v>
      </c>
    </row>
    <row r="6" customFormat="false" ht="15" hidden="false" customHeight="false" outlineLevel="0" collapsed="false">
      <c r="A6" s="17"/>
      <c r="B6" s="16" t="n">
        <v>19.21</v>
      </c>
      <c r="C6" s="7" t="s">
        <v>126</v>
      </c>
      <c r="D6" s="17" t="s">
        <v>60</v>
      </c>
      <c r="E6" s="16" t="n">
        <f aca="false">E5+IFERROR(B6,0)</f>
        <v>90.13</v>
      </c>
      <c r="G6" s="28" t="s">
        <v>10</v>
      </c>
      <c r="H6" s="29" t="n">
        <f aca="false">SUMIF(D$2:D$202,"Essentials",B$2:B$202)</f>
        <v>114.69</v>
      </c>
      <c r="I6" s="30" t="n">
        <f aca="true">IFERROR((H6-INDIRECT("'"&amp;$H$2&amp;"'!H6"))/INDIRECT("'"&amp;$H$2&amp;"'!H6"),"")</f>
        <v>-0.829902411532643</v>
      </c>
    </row>
    <row r="7" customFormat="false" ht="15" hidden="false" customHeight="false" outlineLevel="0" collapsed="false">
      <c r="A7" s="21"/>
      <c r="B7" s="22" t="n">
        <v>9.99</v>
      </c>
      <c r="C7" s="5" t="s">
        <v>127</v>
      </c>
      <c r="D7" s="21" t="s">
        <v>40</v>
      </c>
      <c r="E7" s="22" t="n">
        <f aca="false">E6+IFERROR(B7,0)</f>
        <v>100.12</v>
      </c>
      <c r="G7" s="31" t="s">
        <v>11</v>
      </c>
      <c r="H7" s="32" t="n">
        <f aca="false">SUMIF(D$2:D$202,"Groceries",B$2:B$202)</f>
        <v>228.2</v>
      </c>
      <c r="I7" s="33" t="n">
        <f aca="true">IFERROR((H7-INDIRECT("'"&amp;$H$2&amp;"'!H7"))/INDIRECT("'"&amp;$H$2&amp;"'!H7"),"")</f>
        <v>-0.279671717171717</v>
      </c>
    </row>
    <row r="8" customFormat="false" ht="15" hidden="false" customHeight="false" outlineLevel="0" collapsed="false">
      <c r="A8" s="15" t="n">
        <v>45933</v>
      </c>
      <c r="B8" s="16" t="n">
        <v>9.15</v>
      </c>
      <c r="C8" s="7" t="s">
        <v>115</v>
      </c>
      <c r="D8" s="17" t="s">
        <v>60</v>
      </c>
      <c r="E8" s="16" t="n">
        <f aca="false">E7+IFERROR(B8,0)</f>
        <v>109.27</v>
      </c>
      <c r="G8" s="28" t="s">
        <v>12</v>
      </c>
      <c r="H8" s="29" t="n">
        <f aca="false">SUMIF(D$2:D$202,"Supplements",B$2:B$202)</f>
        <v>74.95</v>
      </c>
      <c r="I8" s="30" t="n">
        <f aca="true">IFERROR((H8-INDIRECT("'"&amp;$H$2&amp;"'!H8"))/INDIRECT("'"&amp;$H$2&amp;"'!H8"),"")</f>
        <v>0.401458489154824</v>
      </c>
    </row>
    <row r="9" customFormat="false" ht="15" hidden="false" customHeight="false" outlineLevel="0" collapsed="false">
      <c r="A9" s="43" t="n">
        <v>45934</v>
      </c>
      <c r="B9" s="22" t="n">
        <v>12.56</v>
      </c>
      <c r="C9" s="5" t="s">
        <v>128</v>
      </c>
      <c r="D9" s="21" t="s">
        <v>60</v>
      </c>
      <c r="E9" s="22" t="n">
        <f aca="false">E8+IFERROR(B9,0)</f>
        <v>121.83</v>
      </c>
      <c r="G9" s="31" t="s">
        <v>13</v>
      </c>
      <c r="H9" s="32" t="n">
        <f aca="false">SUMIF(D$2:D$202,"Transportation",B$2:B$202)</f>
        <v>56.42</v>
      </c>
      <c r="I9" s="33" t="n">
        <f aca="true">IFERROR((H9-INDIRECT("'"&amp;$H$2&amp;"'!H9"))/INDIRECT("'"&amp;$H$2&amp;"'!H9"),"")</f>
        <v>-0.386472379295346</v>
      </c>
    </row>
    <row r="10" customFormat="false" ht="15" hidden="false" customHeight="false" outlineLevel="0" collapsed="false">
      <c r="A10" s="17"/>
      <c r="B10" s="16" t="n">
        <v>5.32</v>
      </c>
      <c r="C10" s="7" t="s">
        <v>129</v>
      </c>
      <c r="D10" s="17" t="s">
        <v>60</v>
      </c>
      <c r="E10" s="16" t="n">
        <f aca="false">E9+IFERROR(B10,0)</f>
        <v>127.15</v>
      </c>
      <c r="G10" s="28" t="s">
        <v>14</v>
      </c>
      <c r="H10" s="29" t="n">
        <f aca="false">SUMIF(D$2:D$202,"Dining Out",B$2:B$202)</f>
        <v>330.34</v>
      </c>
      <c r="I10" s="30" t="n">
        <f aca="true">IFERROR((H10-INDIRECT("'"&amp;$H$2&amp;"'!H10"))/INDIRECT("'"&amp;$H$2&amp;"'!H10"),"")</f>
        <v>0.245907822282568</v>
      </c>
    </row>
    <row r="11" customFormat="false" ht="15" hidden="false" customHeight="false" outlineLevel="0" collapsed="false">
      <c r="A11" s="21"/>
      <c r="B11" s="22" t="n">
        <v>55.31</v>
      </c>
      <c r="C11" s="5" t="s">
        <v>63</v>
      </c>
      <c r="D11" s="21" t="s">
        <v>40</v>
      </c>
      <c r="E11" s="22" t="n">
        <f aca="false">E10+IFERROR(B11,0)</f>
        <v>182.46</v>
      </c>
      <c r="G11" s="31" t="s">
        <v>15</v>
      </c>
      <c r="H11" s="32" t="n">
        <f aca="false">SUMIF(D$2:D$202,"Luxury Food",B$2:B$202)</f>
        <v>0</v>
      </c>
      <c r="I11" s="33" t="str">
        <f aca="true">IFERROR((H11-INDIRECT("'"&amp;$H$2&amp;"'!H11"))/INDIRECT("'"&amp;$H$2&amp;"'!H11"),"")</f>
        <v/>
      </c>
    </row>
    <row r="12" customFormat="false" ht="15" hidden="false" customHeight="false" outlineLevel="0" collapsed="false">
      <c r="A12" s="15" t="n">
        <v>45935</v>
      </c>
      <c r="B12" s="16" t="n">
        <v>13.08</v>
      </c>
      <c r="C12" s="7" t="s">
        <v>130</v>
      </c>
      <c r="D12" s="17" t="s">
        <v>60</v>
      </c>
      <c r="E12" s="16" t="n">
        <f aca="false">E11+IFERROR(B12,0)</f>
        <v>195.54</v>
      </c>
      <c r="G12" s="28" t="s">
        <v>16</v>
      </c>
      <c r="H12" s="29" t="n">
        <f aca="false">SUMIF(D$2:D$202,"Luxuries",B$2:B$202)</f>
        <v>382.63</v>
      </c>
      <c r="I12" s="30" t="n">
        <f aca="true">IFERROR((H12-INDIRECT("'"&amp;$H$2&amp;"'!H12"))/INDIRECT("'"&amp;$H$2&amp;"'!H12"),"")</f>
        <v>0.0519037800687285</v>
      </c>
    </row>
    <row r="13" customFormat="false" ht="15" hidden="false" customHeight="false" outlineLevel="0" collapsed="false">
      <c r="A13" s="43" t="n">
        <v>45936</v>
      </c>
      <c r="B13" s="22" t="n">
        <v>2.49</v>
      </c>
      <c r="C13" s="5" t="s">
        <v>131</v>
      </c>
      <c r="D13" s="21" t="s">
        <v>60</v>
      </c>
      <c r="E13" s="22" t="n">
        <f aca="false">E12+IFERROR(B13,0)</f>
        <v>198.03</v>
      </c>
      <c r="G13" s="31" t="s">
        <v>17</v>
      </c>
      <c r="H13" s="32" t="n">
        <f aca="false">SUMIF(D$2:D$202,"Travel",B$2:B$202)</f>
        <v>0</v>
      </c>
      <c r="I13" s="33" t="str">
        <f aca="true">IFERROR((H13-INDIRECT("'"&amp;$H$2&amp;"'!H13"))/INDIRECT("'"&amp;$H$2&amp;"'!H13"),"")</f>
        <v/>
      </c>
    </row>
    <row r="14" customFormat="false" ht="15" hidden="false" customHeight="false" outlineLevel="0" collapsed="false">
      <c r="A14" s="15" t="n">
        <v>45937</v>
      </c>
      <c r="B14" s="16" t="n">
        <v>16</v>
      </c>
      <c r="C14" s="7" t="s">
        <v>132</v>
      </c>
      <c r="D14" s="17" t="s">
        <v>55</v>
      </c>
      <c r="E14" s="16" t="n">
        <f aca="false">E13+IFERROR(B14,0)</f>
        <v>214.03</v>
      </c>
      <c r="G14" s="28" t="s">
        <v>18</v>
      </c>
      <c r="H14" s="29" t="n">
        <f aca="false">SUMIF(D$2:D$202,"Self-Dev",B$2:B$202)</f>
        <v>0</v>
      </c>
      <c r="I14" s="30" t="str">
        <f aca="true">IFERROR((H14-INDIRECT("'"&amp;$H$2&amp;"'!H14"))/INDIRECT("'"&amp;$H$2&amp;"'!H14"),"")</f>
        <v/>
      </c>
    </row>
    <row r="15" customFormat="false" ht="15" hidden="false" customHeight="false" outlineLevel="0" collapsed="false">
      <c r="A15" s="21"/>
      <c r="B15" s="22" t="n">
        <v>21</v>
      </c>
      <c r="C15" s="5" t="s">
        <v>133</v>
      </c>
      <c r="D15" s="21" t="s">
        <v>36</v>
      </c>
      <c r="E15" s="22" t="n">
        <f aca="false">E14+IFERROR(B15,0)</f>
        <v>235.03</v>
      </c>
      <c r="G15" s="31" t="s">
        <v>19</v>
      </c>
      <c r="H15" s="32" t="n">
        <f aca="false">H5-SUM(H6:H14)</f>
        <v>25</v>
      </c>
      <c r="I15" s="33" t="n">
        <f aca="true">IFERROR((H15-INDIRECT("'"&amp;$H$2&amp;"'!H15"))/INDIRECT("'"&amp;$H$2&amp;"'!H15"),"")</f>
        <v>0.101806963420006</v>
      </c>
    </row>
    <row r="16" customFormat="false" ht="15" hidden="false" customHeight="false" outlineLevel="0" collapsed="false">
      <c r="A16" s="15" t="n">
        <v>45939</v>
      </c>
      <c r="B16" s="16" t="n">
        <v>9</v>
      </c>
      <c r="C16" s="7" t="s">
        <v>134</v>
      </c>
      <c r="D16" s="17" t="s">
        <v>55</v>
      </c>
      <c r="E16" s="16" t="n">
        <f aca="false">E15+IFERROR(B16,0)</f>
        <v>244.03</v>
      </c>
      <c r="G16" s="23"/>
      <c r="H16" s="23"/>
      <c r="I16" s="23"/>
    </row>
    <row r="17" customFormat="false" ht="15" hidden="false" customHeight="false" outlineLevel="0" collapsed="false">
      <c r="A17" s="21"/>
      <c r="B17" s="22" t="n">
        <v>2.49</v>
      </c>
      <c r="C17" s="5" t="s">
        <v>131</v>
      </c>
      <c r="D17" s="21" t="s">
        <v>60</v>
      </c>
      <c r="E17" s="22" t="n">
        <f aca="false">E16+IFERROR(B17,0)</f>
        <v>246.52</v>
      </c>
      <c r="G17" s="34" t="s">
        <v>61</v>
      </c>
      <c r="H17" s="34"/>
      <c r="I17" s="34"/>
    </row>
    <row r="18" customFormat="false" ht="15" hidden="false" customHeight="false" outlineLevel="0" collapsed="false">
      <c r="A18" s="17"/>
      <c r="B18" s="16" t="n">
        <v>232.95</v>
      </c>
      <c r="C18" s="7" t="s">
        <v>135</v>
      </c>
      <c r="D18" s="17" t="s">
        <v>70</v>
      </c>
      <c r="E18" s="16" t="n">
        <f aca="false">E17+IFERROR(B18,0)</f>
        <v>479.47</v>
      </c>
      <c r="G18" s="28" t="s">
        <v>21</v>
      </c>
      <c r="H18" s="29" t="n">
        <f aca="false">H7+H10+H11</f>
        <v>558.54</v>
      </c>
      <c r="I18" s="28"/>
    </row>
    <row r="19" customFormat="false" ht="15" hidden="false" customHeight="false" outlineLevel="0" collapsed="false">
      <c r="A19" s="43" t="n">
        <v>45940</v>
      </c>
      <c r="B19" s="22" t="n">
        <v>20.46</v>
      </c>
      <c r="C19" s="5" t="s">
        <v>136</v>
      </c>
      <c r="D19" s="21" t="s">
        <v>60</v>
      </c>
      <c r="E19" s="22" t="n">
        <f aca="false">E18+IFERROR(B19,0)</f>
        <v>499.93</v>
      </c>
      <c r="G19" s="31" t="s">
        <v>22</v>
      </c>
      <c r="H19" s="32" t="n">
        <f aca="false">IFERROR(H18/H23,"")</f>
        <v>18.0174193548387</v>
      </c>
      <c r="I19" s="35" t="s">
        <v>64</v>
      </c>
    </row>
    <row r="20" customFormat="false" ht="15" hidden="false" customHeight="false" outlineLevel="0" collapsed="false">
      <c r="A20" s="17"/>
      <c r="B20" s="16" t="n">
        <v>6.09</v>
      </c>
      <c r="C20" s="7" t="s">
        <v>137</v>
      </c>
      <c r="D20" s="17" t="s">
        <v>60</v>
      </c>
      <c r="E20" s="16" t="n">
        <f aca="false">E19+IFERROR(B20,0)</f>
        <v>506.02</v>
      </c>
      <c r="G20" s="28" t="s">
        <v>66</v>
      </c>
      <c r="H20" s="29" t="n">
        <f aca="false">IFERROR(H19/2.5,"")</f>
        <v>7.20696774193548</v>
      </c>
      <c r="I20" s="28"/>
    </row>
    <row r="21" customFormat="false" ht="15" hidden="false" customHeight="false" outlineLevel="0" collapsed="false">
      <c r="A21" s="43" t="n">
        <v>45941</v>
      </c>
      <c r="B21" s="22" t="n">
        <v>36.8</v>
      </c>
      <c r="C21" s="5" t="s">
        <v>138</v>
      </c>
      <c r="D21" s="21" t="s">
        <v>36</v>
      </c>
      <c r="E21" s="22" t="n">
        <f aca="false">E20+IFERROR(B21,0)</f>
        <v>542.82</v>
      </c>
      <c r="G21" s="31" t="s">
        <v>24</v>
      </c>
      <c r="H21" s="36" t="n">
        <f aca="false">IFERROR(H10/H7,"")</f>
        <v>1.4475898334794</v>
      </c>
      <c r="I21" s="35" t="s">
        <v>68</v>
      </c>
    </row>
    <row r="22" customFormat="false" ht="15" hidden="false" customHeight="false" outlineLevel="0" collapsed="false">
      <c r="A22" s="17"/>
      <c r="B22" s="16" t="n">
        <v>14.79</v>
      </c>
      <c r="C22" s="7" t="s">
        <v>139</v>
      </c>
      <c r="D22" s="17" t="s">
        <v>60</v>
      </c>
      <c r="E22" s="16" t="n">
        <f aca="false">E21+IFERROR(B22,0)</f>
        <v>557.61</v>
      </c>
      <c r="G22" s="23"/>
      <c r="H22" s="23"/>
      <c r="I22" s="23"/>
    </row>
    <row r="23" customFormat="false" ht="15" hidden="false" customHeight="false" outlineLevel="0" collapsed="false">
      <c r="A23" s="21"/>
      <c r="B23" s="22" t="n">
        <v>17.1</v>
      </c>
      <c r="C23" s="5" t="s">
        <v>140</v>
      </c>
      <c r="D23" s="21" t="s">
        <v>53</v>
      </c>
      <c r="E23" s="22" t="n">
        <f aca="false">E22+IFERROR(B23,0)</f>
        <v>574.71</v>
      </c>
      <c r="G23" s="37" t="s">
        <v>72</v>
      </c>
      <c r="H23" s="38" t="n">
        <v>31</v>
      </c>
      <c r="I23" s="20" t="s">
        <v>73</v>
      </c>
    </row>
    <row r="24" customFormat="false" ht="15" hidden="false" customHeight="false" outlineLevel="0" collapsed="false">
      <c r="A24" s="17"/>
      <c r="B24" s="16" t="n">
        <v>5</v>
      </c>
      <c r="C24" s="7" t="s">
        <v>65</v>
      </c>
      <c r="D24" s="17" t="s">
        <v>36</v>
      </c>
      <c r="E24" s="16" t="n">
        <f aca="false">E23+IFERROR(B24,0)</f>
        <v>579.71</v>
      </c>
      <c r="G24" s="23"/>
      <c r="H24" s="23"/>
      <c r="I24" s="23"/>
    </row>
    <row r="25" customFormat="false" ht="15" hidden="false" customHeight="false" outlineLevel="0" collapsed="false">
      <c r="A25" s="43" t="n">
        <v>45942</v>
      </c>
      <c r="B25" s="22" t="n">
        <v>4</v>
      </c>
      <c r="C25" s="5" t="s">
        <v>131</v>
      </c>
      <c r="D25" s="21" t="s">
        <v>60</v>
      </c>
      <c r="E25" s="22" t="n">
        <f aca="false">E24+IFERROR(B25,0)</f>
        <v>583.71</v>
      </c>
      <c r="G25" s="34" t="s">
        <v>76</v>
      </c>
      <c r="H25" s="34"/>
      <c r="I25" s="34"/>
    </row>
    <row r="26" customFormat="false" ht="15" hidden="false" customHeight="false" outlineLevel="0" collapsed="false">
      <c r="A26" s="17"/>
      <c r="B26" s="16" t="n">
        <v>19.77</v>
      </c>
      <c r="C26" s="7" t="s">
        <v>141</v>
      </c>
      <c r="D26" s="17" t="s">
        <v>40</v>
      </c>
      <c r="E26" s="16" t="n">
        <f aca="false">E25+IFERROR(B26,0)</f>
        <v>603.48</v>
      </c>
      <c r="G26" s="37" t="s">
        <v>78</v>
      </c>
      <c r="H26" s="39" t="n">
        <v>15</v>
      </c>
      <c r="I26" s="20" t="s">
        <v>79</v>
      </c>
    </row>
    <row r="27" customFormat="false" ht="15" hidden="false" customHeight="false" outlineLevel="0" collapsed="false">
      <c r="A27" s="21"/>
      <c r="B27" s="22" t="n">
        <v>29.5</v>
      </c>
      <c r="C27" s="5" t="s">
        <v>142</v>
      </c>
      <c r="D27" s="21" t="s">
        <v>60</v>
      </c>
      <c r="E27" s="22" t="n">
        <f aca="false">E26+IFERROR(B27,0)</f>
        <v>632.98</v>
      </c>
      <c r="G27" s="28" t="s">
        <v>81</v>
      </c>
      <c r="H27" s="29" t="n">
        <f aca="false">H26/2.5</f>
        <v>6</v>
      </c>
      <c r="I27" s="28"/>
    </row>
    <row r="28" customFormat="false" ht="15" hidden="false" customHeight="false" outlineLevel="0" collapsed="false">
      <c r="A28" s="17"/>
      <c r="B28" s="16" t="n">
        <v>10</v>
      </c>
      <c r="C28" s="7" t="s">
        <v>143</v>
      </c>
      <c r="D28" s="17" t="s">
        <v>70</v>
      </c>
      <c r="E28" s="16" t="n">
        <f aca="false">E27+IFERROR(B28,0)</f>
        <v>642.98</v>
      </c>
      <c r="G28" s="40" t="s">
        <v>83</v>
      </c>
      <c r="H28" s="19" t="s">
        <v>84</v>
      </c>
      <c r="I28" s="20" t="s">
        <v>79</v>
      </c>
    </row>
    <row r="29" customFormat="false" ht="15" hidden="false" customHeight="false" outlineLevel="0" collapsed="false">
      <c r="A29" s="43" t="n">
        <v>45943</v>
      </c>
      <c r="B29" s="22" t="n">
        <v>2.6</v>
      </c>
      <c r="C29" s="5" t="s">
        <v>131</v>
      </c>
      <c r="D29" s="21" t="s">
        <v>60</v>
      </c>
      <c r="E29" s="22" t="n">
        <f aca="false">E28+IFERROR(B29,0)</f>
        <v>645.58</v>
      </c>
      <c r="G29" s="23"/>
      <c r="H29" s="23"/>
      <c r="I29" s="23"/>
    </row>
    <row r="30" customFormat="false" ht="15" hidden="false" customHeight="false" outlineLevel="0" collapsed="false">
      <c r="A30" s="17"/>
      <c r="B30" s="16" t="n">
        <v>6.99</v>
      </c>
      <c r="C30" s="7" t="s">
        <v>94</v>
      </c>
      <c r="D30" s="17" t="s">
        <v>60</v>
      </c>
      <c r="E30" s="16" t="n">
        <f aca="false">E29+IFERROR(B30,0)</f>
        <v>652.57</v>
      </c>
      <c r="G30" s="34" t="s">
        <v>87</v>
      </c>
      <c r="H30" s="34"/>
      <c r="I30" s="34"/>
    </row>
    <row r="31" customFormat="false" ht="15" hidden="false" customHeight="false" outlineLevel="0" collapsed="false">
      <c r="A31" s="43" t="n">
        <v>45944</v>
      </c>
      <c r="B31" s="22" t="n">
        <v>11.59</v>
      </c>
      <c r="C31" s="5" t="s">
        <v>144</v>
      </c>
      <c r="D31" s="21" t="s">
        <v>45</v>
      </c>
      <c r="E31" s="22" t="n">
        <f aca="false">E30+IFERROR(B31,0)</f>
        <v>664.16</v>
      </c>
      <c r="G31" s="37" t="s">
        <v>26</v>
      </c>
      <c r="H31" s="39" t="n">
        <f aca="false">'Sep 2025'!H31-'Sep 2025'!H5</f>
        <v>13511.92</v>
      </c>
      <c r="I31" s="20" t="s">
        <v>79</v>
      </c>
    </row>
    <row r="32" customFormat="false" ht="15" hidden="false" customHeight="false" outlineLevel="0" collapsed="false">
      <c r="A32" s="17"/>
      <c r="B32" s="16" t="n">
        <v>3.47</v>
      </c>
      <c r="C32" s="7" t="s">
        <v>145</v>
      </c>
      <c r="D32" s="17" t="s">
        <v>45</v>
      </c>
      <c r="E32" s="16" t="n">
        <f aca="false">E31+IFERROR(B32,0)</f>
        <v>667.63</v>
      </c>
      <c r="G32" s="28" t="s">
        <v>27</v>
      </c>
      <c r="H32" s="29" t="n">
        <f aca="false">AVERAGE('Sep 2025'!H5,H5)</f>
        <v>1500.155</v>
      </c>
      <c r="I32" s="28"/>
    </row>
    <row r="33" customFormat="false" ht="15" hidden="false" customHeight="false" outlineLevel="0" collapsed="false">
      <c r="A33" s="43" t="n">
        <v>45945</v>
      </c>
      <c r="B33" s="22" t="n">
        <v>13.5</v>
      </c>
      <c r="C33" s="5" t="s">
        <v>146</v>
      </c>
      <c r="D33" s="21" t="s">
        <v>60</v>
      </c>
      <c r="E33" s="22" t="n">
        <f aca="false">E32+IFERROR(B33,0)</f>
        <v>681.13</v>
      </c>
      <c r="G33" s="40" t="s">
        <v>28</v>
      </c>
      <c r="H33" s="41" t="n">
        <f aca="false">IFERROR(H31/H32,"")</f>
        <v>9.00701594168602</v>
      </c>
      <c r="I33" s="40" t="s">
        <v>91</v>
      </c>
    </row>
    <row r="34" customFormat="false" ht="15" hidden="false" customHeight="false" outlineLevel="0" collapsed="false">
      <c r="A34" s="15" t="n">
        <v>45948</v>
      </c>
      <c r="B34" s="16" t="n">
        <v>15.72</v>
      </c>
      <c r="C34" s="7" t="s">
        <v>106</v>
      </c>
      <c r="D34" s="17" t="s">
        <v>70</v>
      </c>
      <c r="E34" s="16" t="n">
        <f aca="false">E33+IFERROR(B34,0)</f>
        <v>696.85</v>
      </c>
      <c r="G34" s="28" t="s">
        <v>93</v>
      </c>
      <c r="H34" s="42" t="n">
        <f aca="true">IFERROR(TODAY()+H33*30,"")</f>
        <v>46352.2104782506</v>
      </c>
      <c r="I34" s="28"/>
    </row>
    <row r="35" customFormat="false" ht="15" hidden="false" customHeight="false" outlineLevel="0" collapsed="false">
      <c r="A35" s="21"/>
      <c r="B35" s="22" t="n">
        <v>14.01</v>
      </c>
      <c r="C35" s="5" t="s">
        <v>147</v>
      </c>
      <c r="D35" s="21" t="s">
        <v>60</v>
      </c>
      <c r="E35" s="22" t="n">
        <f aca="false">E34+IFERROR(B35,0)</f>
        <v>710.86</v>
      </c>
    </row>
    <row r="36" customFormat="false" ht="15" hidden="false" customHeight="false" outlineLevel="0" collapsed="false">
      <c r="A36" s="15" t="n">
        <v>45949</v>
      </c>
      <c r="B36" s="16" t="n">
        <v>9.08</v>
      </c>
      <c r="C36" s="7" t="s">
        <v>146</v>
      </c>
      <c r="D36" s="17" t="s">
        <v>60</v>
      </c>
      <c r="E36" s="16" t="n">
        <f aca="false">E35+IFERROR(B36,0)</f>
        <v>719.94</v>
      </c>
    </row>
    <row r="37" customFormat="false" ht="15" hidden="false" customHeight="false" outlineLevel="0" collapsed="false">
      <c r="A37" s="21"/>
      <c r="B37" s="22" t="n">
        <v>62.18</v>
      </c>
      <c r="C37" s="5" t="s">
        <v>148</v>
      </c>
      <c r="D37" s="21" t="s">
        <v>40</v>
      </c>
      <c r="E37" s="22" t="n">
        <f aca="false">E36+IFERROR(B37,0)</f>
        <v>782.12</v>
      </c>
      <c r="G37" s="44" t="s">
        <v>32</v>
      </c>
      <c r="H37" s="44" t="s">
        <v>30</v>
      </c>
    </row>
    <row r="38" customFormat="false" ht="15" hidden="false" customHeight="false" outlineLevel="0" collapsed="false">
      <c r="A38" s="15" t="n">
        <v>45950</v>
      </c>
      <c r="B38" s="16" t="n">
        <v>31</v>
      </c>
      <c r="C38" s="7" t="s">
        <v>149</v>
      </c>
      <c r="D38" s="17" t="s">
        <v>70</v>
      </c>
      <c r="E38" s="16" t="n">
        <f aca="false">E37+IFERROR(B38,0)</f>
        <v>813.12</v>
      </c>
      <c r="G38" s="44" t="s">
        <v>36</v>
      </c>
      <c r="H38" s="45" t="n">
        <f aca="false">H6</f>
        <v>114.69</v>
      </c>
    </row>
    <row r="39" customFormat="false" ht="15" hidden="false" customHeight="false" outlineLevel="0" collapsed="false">
      <c r="A39" s="21"/>
      <c r="B39" s="22" t="n">
        <v>5</v>
      </c>
      <c r="C39" s="5" t="s">
        <v>65</v>
      </c>
      <c r="D39" s="21" t="s">
        <v>36</v>
      </c>
      <c r="E39" s="22" t="n">
        <f aca="false">E38+IFERROR(B39,0)</f>
        <v>818.12</v>
      </c>
      <c r="G39" s="44" t="s">
        <v>99</v>
      </c>
      <c r="H39" s="45" t="n">
        <f aca="false">H7+H10</f>
        <v>558.54</v>
      </c>
    </row>
    <row r="40" customFormat="false" ht="15" hidden="false" customHeight="false" outlineLevel="0" collapsed="false">
      <c r="A40" s="17"/>
      <c r="B40" s="16" t="n">
        <v>11.31</v>
      </c>
      <c r="C40" s="7" t="s">
        <v>139</v>
      </c>
      <c r="D40" s="17" t="s">
        <v>60</v>
      </c>
      <c r="E40" s="16" t="n">
        <f aca="false">E39+IFERROR(B40,0)</f>
        <v>829.43</v>
      </c>
      <c r="G40" s="44" t="s">
        <v>45</v>
      </c>
      <c r="H40" s="45" t="n">
        <f aca="false">H8</f>
        <v>74.95</v>
      </c>
    </row>
    <row r="41" customFormat="false" ht="15" hidden="false" customHeight="false" outlineLevel="0" collapsed="false">
      <c r="A41" s="43" t="n">
        <v>45951</v>
      </c>
      <c r="B41" s="22" t="n">
        <v>10</v>
      </c>
      <c r="C41" s="5" t="s">
        <v>131</v>
      </c>
      <c r="D41" s="21" t="s">
        <v>45</v>
      </c>
      <c r="E41" s="22" t="n">
        <f aca="false">E40+IFERROR(B41,0)</f>
        <v>839.43</v>
      </c>
      <c r="G41" s="44" t="s">
        <v>53</v>
      </c>
      <c r="H41" s="45" t="n">
        <f aca="false">H9</f>
        <v>56.42</v>
      </c>
    </row>
    <row r="42" customFormat="false" ht="15" hidden="false" customHeight="false" outlineLevel="0" collapsed="false">
      <c r="A42" s="15" t="n">
        <v>45952</v>
      </c>
      <c r="B42" s="16" t="n">
        <v>7.08</v>
      </c>
      <c r="C42" s="7" t="s">
        <v>150</v>
      </c>
      <c r="D42" s="17" t="s">
        <v>45</v>
      </c>
      <c r="E42" s="16" t="n">
        <f aca="false">E41+IFERROR(B42,0)</f>
        <v>846.51</v>
      </c>
      <c r="G42" s="44" t="s">
        <v>70</v>
      </c>
      <c r="H42" s="45" t="n">
        <f aca="false">H12</f>
        <v>382.63</v>
      </c>
    </row>
    <row r="43" customFormat="false" ht="15" hidden="false" customHeight="false" outlineLevel="0" collapsed="false">
      <c r="A43" s="21"/>
      <c r="B43" s="22" t="n">
        <v>5.35</v>
      </c>
      <c r="C43" s="5" t="s">
        <v>151</v>
      </c>
      <c r="D43" s="21" t="s">
        <v>60</v>
      </c>
      <c r="E43" s="22" t="n">
        <f aca="false">E42+IFERROR(B43,0)</f>
        <v>851.86</v>
      </c>
      <c r="G43" s="44" t="s">
        <v>55</v>
      </c>
      <c r="H43" s="45" t="n">
        <f aca="false">H15</f>
        <v>25</v>
      </c>
    </row>
    <row r="44" customFormat="false" ht="15" hidden="false" customHeight="false" outlineLevel="0" collapsed="false">
      <c r="A44" s="15" t="n">
        <v>45953</v>
      </c>
      <c r="B44" s="16" t="n">
        <v>11.31</v>
      </c>
      <c r="C44" s="7" t="s">
        <v>139</v>
      </c>
      <c r="D44" s="17" t="s">
        <v>60</v>
      </c>
      <c r="E44" s="16" t="n">
        <f aca="false">E43+IFERROR(B44,0)</f>
        <v>863.17</v>
      </c>
    </row>
    <row r="45" customFormat="false" ht="15" hidden="false" customHeight="false" outlineLevel="0" collapsed="false">
      <c r="A45" s="21"/>
      <c r="B45" s="22" t="n">
        <v>17.72</v>
      </c>
      <c r="C45" s="5" t="s">
        <v>150</v>
      </c>
      <c r="D45" s="21" t="s">
        <v>45</v>
      </c>
      <c r="E45" s="22" t="n">
        <f aca="false">E44+IFERROR(B45,0)</f>
        <v>880.89</v>
      </c>
    </row>
    <row r="46" customFormat="false" ht="15" hidden="false" customHeight="false" outlineLevel="0" collapsed="false">
      <c r="A46" s="17"/>
      <c r="B46" s="16" t="n">
        <v>8.21</v>
      </c>
      <c r="C46" s="7" t="s">
        <v>152</v>
      </c>
      <c r="D46" s="17" t="s">
        <v>70</v>
      </c>
      <c r="E46" s="16" t="n">
        <f aca="false">E45+IFERROR(B46,0)</f>
        <v>889.1</v>
      </c>
    </row>
    <row r="47" customFormat="false" ht="15" hidden="false" customHeight="false" outlineLevel="0" collapsed="false">
      <c r="A47" s="21"/>
      <c r="B47" s="22" t="n">
        <v>26.95</v>
      </c>
      <c r="C47" s="5" t="s">
        <v>153</v>
      </c>
      <c r="D47" s="21" t="s">
        <v>36</v>
      </c>
      <c r="E47" s="22" t="n">
        <f aca="false">E46+IFERROR(B47,0)</f>
        <v>916.05</v>
      </c>
    </row>
    <row r="48" customFormat="false" ht="15" hidden="false" customHeight="false" outlineLevel="0" collapsed="false">
      <c r="A48" s="15" t="n">
        <v>45954</v>
      </c>
      <c r="B48" s="16" t="n">
        <v>9.99</v>
      </c>
      <c r="C48" s="7" t="s">
        <v>154</v>
      </c>
      <c r="D48" s="17" t="s">
        <v>60</v>
      </c>
      <c r="E48" s="16" t="n">
        <f aca="false">E47+IFERROR(B48,0)</f>
        <v>926.04</v>
      </c>
    </row>
    <row r="49" customFormat="false" ht="15" hidden="false" customHeight="false" outlineLevel="0" collapsed="false">
      <c r="A49" s="43" t="n">
        <v>45957</v>
      </c>
      <c r="B49" s="22" t="n">
        <v>20.47</v>
      </c>
      <c r="C49" s="5" t="s">
        <v>155</v>
      </c>
      <c r="D49" s="21" t="s">
        <v>60</v>
      </c>
      <c r="E49" s="22" t="n">
        <f aca="false">E48+IFERROR(B49,0)</f>
        <v>946.51</v>
      </c>
    </row>
    <row r="50" customFormat="false" ht="15" hidden="false" customHeight="false" outlineLevel="0" collapsed="false">
      <c r="A50" s="17"/>
      <c r="B50" s="16" t="n">
        <v>9.99</v>
      </c>
      <c r="C50" s="7" t="s">
        <v>156</v>
      </c>
      <c r="D50" s="17" t="s">
        <v>60</v>
      </c>
      <c r="E50" s="16" t="n">
        <f aca="false">E49+IFERROR(B50,0)</f>
        <v>956.5</v>
      </c>
    </row>
    <row r="51" customFormat="false" ht="15" hidden="false" customHeight="false" outlineLevel="0" collapsed="false">
      <c r="A51" s="21"/>
      <c r="B51" s="22" t="n">
        <v>14.42</v>
      </c>
      <c r="C51" s="5" t="s">
        <v>157</v>
      </c>
      <c r="D51" s="21" t="s">
        <v>60</v>
      </c>
      <c r="E51" s="22" t="n">
        <f aca="false">E50+IFERROR(B51,0)</f>
        <v>970.92</v>
      </c>
    </row>
    <row r="52" customFormat="false" ht="15" hidden="false" customHeight="false" outlineLevel="0" collapsed="false">
      <c r="A52" s="15" t="n">
        <v>45958</v>
      </c>
      <c r="B52" s="16" t="n">
        <v>17.6</v>
      </c>
      <c r="C52" s="7" t="s">
        <v>154</v>
      </c>
      <c r="D52" s="17" t="s">
        <v>60</v>
      </c>
      <c r="E52" s="16" t="n">
        <f aca="false">E51+IFERROR(B52,0)</f>
        <v>988.52</v>
      </c>
    </row>
    <row r="53" customFormat="false" ht="15" hidden="false" customHeight="false" outlineLevel="0" collapsed="false">
      <c r="A53" s="21"/>
      <c r="B53" s="22" t="n">
        <v>52.42</v>
      </c>
      <c r="C53" s="5" t="s">
        <v>158</v>
      </c>
      <c r="D53" s="21" t="s">
        <v>70</v>
      </c>
      <c r="E53" s="22" t="n">
        <f aca="false">E52+IFERROR(B53,0)</f>
        <v>1040.94</v>
      </c>
    </row>
    <row r="54" customFormat="false" ht="15" hidden="false" customHeight="false" outlineLevel="0" collapsed="false">
      <c r="A54" s="17"/>
      <c r="B54" s="16" t="n">
        <v>5</v>
      </c>
      <c r="C54" s="7" t="s">
        <v>65</v>
      </c>
      <c r="D54" s="17" t="s">
        <v>36</v>
      </c>
      <c r="E54" s="16" t="n">
        <f aca="false">E53+IFERROR(B54,0)</f>
        <v>1045.94</v>
      </c>
    </row>
    <row r="55" customFormat="false" ht="15" hidden="false" customHeight="false" outlineLevel="0" collapsed="false">
      <c r="A55" s="21"/>
      <c r="B55" s="22" t="n">
        <v>39.32</v>
      </c>
      <c r="C55" s="5" t="s">
        <v>40</v>
      </c>
      <c r="D55" s="21" t="s">
        <v>53</v>
      </c>
      <c r="E55" s="22" t="n">
        <f aca="false">E54+IFERROR(B55,0)</f>
        <v>1085.26</v>
      </c>
    </row>
    <row r="56" customFormat="false" ht="15" hidden="false" customHeight="false" outlineLevel="0" collapsed="false">
      <c r="A56" s="17"/>
      <c r="B56" s="16" t="n">
        <v>43.96</v>
      </c>
      <c r="C56" s="7" t="s">
        <v>152</v>
      </c>
      <c r="D56" s="17" t="s">
        <v>40</v>
      </c>
      <c r="E56" s="16" t="n">
        <f aca="false">E55+IFERROR(B56,0)</f>
        <v>1129.22</v>
      </c>
    </row>
    <row r="57" customFormat="false" ht="15" hidden="false" customHeight="false" outlineLevel="0" collapsed="false">
      <c r="A57" s="21"/>
      <c r="B57" s="22" t="n">
        <v>32.33</v>
      </c>
      <c r="C57" s="5" t="s">
        <v>159</v>
      </c>
      <c r="D57" s="21" t="s">
        <v>70</v>
      </c>
      <c r="E57" s="22" t="n">
        <f aca="false">E56+IFERROR(B57,0)</f>
        <v>1161.55</v>
      </c>
    </row>
    <row r="58" customFormat="false" ht="15" hidden="false" customHeight="false" outlineLevel="0" collapsed="false">
      <c r="A58" s="15" t="n">
        <v>45959</v>
      </c>
      <c r="B58" s="16" t="n">
        <v>12.81</v>
      </c>
      <c r="C58" s="7" t="s">
        <v>139</v>
      </c>
      <c r="D58" s="17" t="s">
        <v>60</v>
      </c>
      <c r="E58" s="16" t="n">
        <f aca="false">E57+IFERROR(B58,0)</f>
        <v>1174.36</v>
      </c>
    </row>
    <row r="59" customFormat="false" ht="15" hidden="false" customHeight="false" outlineLevel="0" collapsed="false">
      <c r="A59" s="43" t="n">
        <v>45960</v>
      </c>
      <c r="B59" s="22" t="n">
        <v>11.31</v>
      </c>
      <c r="C59" s="5" t="s">
        <v>136</v>
      </c>
      <c r="D59" s="21" t="s">
        <v>60</v>
      </c>
      <c r="E59" s="22" t="n">
        <f aca="false">E58+IFERROR(B59,0)</f>
        <v>1185.67</v>
      </c>
    </row>
    <row r="60" customFormat="false" ht="15" hidden="false" customHeight="false" outlineLevel="0" collapsed="false">
      <c r="A60" s="17"/>
      <c r="B60" s="16" t="n">
        <v>20.46</v>
      </c>
      <c r="C60" s="7" t="s">
        <v>150</v>
      </c>
      <c r="D60" s="17" t="s">
        <v>60</v>
      </c>
      <c r="E60" s="16" t="n">
        <f aca="false">E59+IFERROR(B60,0)</f>
        <v>1206.13</v>
      </c>
    </row>
    <row r="61" customFormat="false" ht="15" hidden="false" customHeight="false" outlineLevel="0" collapsed="false">
      <c r="A61" s="43" t="n">
        <v>45961</v>
      </c>
      <c r="B61" s="22" t="n">
        <v>6.1</v>
      </c>
      <c r="C61" s="5" t="s">
        <v>150</v>
      </c>
      <c r="D61" s="21" t="s">
        <v>45</v>
      </c>
      <c r="E61" s="22" t="n">
        <f aca="false">E60+IFERROR(B61,0)</f>
        <v>1212.23</v>
      </c>
    </row>
  </sheetData>
  <mergeCells count="4">
    <mergeCell ref="G1:I1"/>
    <mergeCell ref="G17:I17"/>
    <mergeCell ref="G25:I25"/>
    <mergeCell ref="G30:I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10"/>
    <col collapsed="false" customWidth="true" hidden="false" outlineLevel="0" max="3" min="3" style="0" width="28"/>
    <col collapsed="false" customWidth="true" hidden="false" outlineLevel="0" max="4" min="4" style="0" width="16"/>
    <col collapsed="false" customWidth="true" hidden="false" outlineLevel="0" max="5" min="5" style="0" width="12"/>
    <col collapsed="false" customWidth="true" hidden="false" outlineLevel="0" max="6" min="6" style="0" width="1.51"/>
    <col collapsed="false" customWidth="true" hidden="false" outlineLevel="0" max="7" min="7" style="0" width="26"/>
    <col collapsed="false" customWidth="true" hidden="false" outlineLevel="0" max="8" min="8" style="0" width="14"/>
    <col collapsed="false" customWidth="true" hidden="false" outlineLevel="0" max="9" min="9" style="0" width="15"/>
  </cols>
  <sheetData>
    <row r="1" customFormat="false" ht="27.75" hidden="false" customHeight="true" outlineLevel="0" collapsed="false">
      <c r="A1" s="13" t="s">
        <v>29</v>
      </c>
      <c r="B1" s="13" t="s">
        <v>30</v>
      </c>
      <c r="C1" s="13" t="s">
        <v>31</v>
      </c>
      <c r="D1" s="13" t="s">
        <v>32</v>
      </c>
      <c r="E1" s="13" t="s">
        <v>33</v>
      </c>
      <c r="G1" s="14" t="s">
        <v>160</v>
      </c>
      <c r="H1" s="14"/>
      <c r="I1" s="14"/>
    </row>
    <row r="2" customFormat="false" ht="15" hidden="false" customHeight="false" outlineLevel="0" collapsed="false">
      <c r="A2" s="15" t="n">
        <v>45964</v>
      </c>
      <c r="B2" s="16" t="n">
        <v>7.01</v>
      </c>
      <c r="C2" s="7" t="s">
        <v>161</v>
      </c>
      <c r="D2" s="17" t="s">
        <v>36</v>
      </c>
      <c r="E2" s="16" t="n">
        <f aca="false">IFERROR(B2,0)</f>
        <v>7.01</v>
      </c>
      <c r="G2" s="18" t="s">
        <v>37</v>
      </c>
      <c r="H2" s="19" t="s">
        <v>3</v>
      </c>
      <c r="I2" s="20" t="s">
        <v>38</v>
      </c>
    </row>
    <row r="3" customFormat="false" ht="15" hidden="false" customHeight="false" outlineLevel="0" collapsed="false">
      <c r="A3" s="21"/>
      <c r="B3" s="22" t="n">
        <v>17.66</v>
      </c>
      <c r="C3" s="5" t="s">
        <v>162</v>
      </c>
      <c r="D3" s="21" t="s">
        <v>60</v>
      </c>
      <c r="E3" s="22" t="n">
        <f aca="false">E2+IFERROR(B3,0)</f>
        <v>24.67</v>
      </c>
      <c r="G3" s="23"/>
      <c r="H3" s="23"/>
      <c r="I3" s="23"/>
    </row>
    <row r="4" customFormat="false" ht="15" hidden="false" customHeight="false" outlineLevel="0" collapsed="false">
      <c r="A4" s="17"/>
      <c r="B4" s="16" t="n">
        <v>822.61</v>
      </c>
      <c r="C4" s="7" t="s">
        <v>163</v>
      </c>
      <c r="D4" s="17" t="s">
        <v>70</v>
      </c>
      <c r="E4" s="16" t="n">
        <f aca="false">E3+IFERROR(B4,0)</f>
        <v>847.28</v>
      </c>
      <c r="G4" s="2" t="s">
        <v>42</v>
      </c>
      <c r="H4" s="24" t="s">
        <v>30</v>
      </c>
      <c r="I4" s="24" t="s">
        <v>43</v>
      </c>
    </row>
    <row r="5" customFormat="false" ht="15" hidden="false" customHeight="false" outlineLevel="0" collapsed="false">
      <c r="A5" s="21"/>
      <c r="B5" s="22" t="n">
        <v>150</v>
      </c>
      <c r="C5" s="5" t="s">
        <v>164</v>
      </c>
      <c r="D5" s="21" t="s">
        <v>70</v>
      </c>
      <c r="E5" s="22" t="n">
        <f aca="false">E4+IFERROR(B5,0)</f>
        <v>997.28</v>
      </c>
      <c r="G5" s="25" t="s">
        <v>9</v>
      </c>
      <c r="H5" s="26" t="n">
        <f aca="false">SUM(B$2:B$202)</f>
        <v>2284.18</v>
      </c>
      <c r="I5" s="27" t="n">
        <f aca="true">IFERROR((H5-INDIRECT("'"&amp;$H$2&amp;"'!H5"))/INDIRECT("'"&amp;$H$2&amp;"'!H5"),"")</f>
        <v>0.884279385925113</v>
      </c>
    </row>
    <row r="6" customFormat="false" ht="15" hidden="false" customHeight="false" outlineLevel="0" collapsed="false">
      <c r="A6" s="17"/>
      <c r="B6" s="16" t="n">
        <v>25.8</v>
      </c>
      <c r="C6" s="7" t="s">
        <v>165</v>
      </c>
      <c r="D6" s="17" t="s">
        <v>60</v>
      </c>
      <c r="E6" s="16" t="n">
        <f aca="false">E5+IFERROR(B6,0)</f>
        <v>1023.08</v>
      </c>
      <c r="G6" s="28" t="s">
        <v>10</v>
      </c>
      <c r="H6" s="29" t="n">
        <f aca="false">SUMIF(D$2:D$202,"Essentials",B$2:B$202)</f>
        <v>318.4</v>
      </c>
      <c r="I6" s="30" t="n">
        <f aca="true">IFERROR((H6-INDIRECT("'"&amp;$H$2&amp;"'!H6"))/INDIRECT("'"&amp;$H$2&amp;"'!H6"),"")</f>
        <v>1.77617926584707</v>
      </c>
    </row>
    <row r="7" customFormat="false" ht="15" hidden="false" customHeight="false" outlineLevel="0" collapsed="false">
      <c r="A7" s="43" t="n">
        <v>45965</v>
      </c>
      <c r="B7" s="22" t="n">
        <v>16.15</v>
      </c>
      <c r="C7" s="5" t="s">
        <v>162</v>
      </c>
      <c r="D7" s="21" t="s">
        <v>60</v>
      </c>
      <c r="E7" s="22" t="n">
        <f aca="false">E6+IFERROR(B7,0)</f>
        <v>1039.23</v>
      </c>
      <c r="G7" s="31" t="s">
        <v>11</v>
      </c>
      <c r="H7" s="32" t="n">
        <f aca="false">SUMIF(D$2:D$202,"Groceries",B$2:B$202)</f>
        <v>42.98</v>
      </c>
      <c r="I7" s="33" t="n">
        <f aca="true">IFERROR((H7-INDIRECT("'"&amp;$H$2&amp;"'!H7"))/INDIRECT("'"&amp;$H$2&amp;"'!H7"),"")</f>
        <v>-0.811656441717792</v>
      </c>
    </row>
    <row r="8" customFormat="false" ht="15" hidden="false" customHeight="false" outlineLevel="0" collapsed="false">
      <c r="A8" s="17"/>
      <c r="B8" s="16" t="n">
        <v>158.75</v>
      </c>
      <c r="C8" s="7" t="s">
        <v>166</v>
      </c>
      <c r="D8" s="17" t="s">
        <v>60</v>
      </c>
      <c r="E8" s="16" t="n">
        <f aca="false">E7+IFERROR(B8,0)</f>
        <v>1197.98</v>
      </c>
      <c r="G8" s="28" t="s">
        <v>12</v>
      </c>
      <c r="H8" s="29" t="n">
        <f aca="false">SUMIF(D$2:D$202,"Supplements",B$2:B$202)</f>
        <v>88.74</v>
      </c>
      <c r="I8" s="30" t="n">
        <f aca="true">IFERROR((H8-INDIRECT("'"&amp;$H$2&amp;"'!H8"))/INDIRECT("'"&amp;$H$2&amp;"'!H8"),"")</f>
        <v>0.183989326217478</v>
      </c>
    </row>
    <row r="9" customFormat="false" ht="15" hidden="false" customHeight="false" outlineLevel="0" collapsed="false">
      <c r="A9" s="21"/>
      <c r="B9" s="22" t="n">
        <v>15.81</v>
      </c>
      <c r="C9" s="5" t="s">
        <v>150</v>
      </c>
      <c r="D9" s="21" t="s">
        <v>45</v>
      </c>
      <c r="E9" s="22" t="n">
        <f aca="false">E8+IFERROR(B9,0)</f>
        <v>1213.79</v>
      </c>
      <c r="G9" s="31" t="s">
        <v>13</v>
      </c>
      <c r="H9" s="32" t="n">
        <f aca="false">SUMIF(D$2:D$202,"Transportation",B$2:B$202)</f>
        <v>384.81</v>
      </c>
      <c r="I9" s="33" t="n">
        <f aca="true">IFERROR((H9-INDIRECT("'"&amp;$H$2&amp;"'!H9"))/INDIRECT("'"&amp;$H$2&amp;"'!H9"),"")</f>
        <v>5.82045373980858</v>
      </c>
    </row>
    <row r="10" customFormat="false" ht="15" hidden="false" customHeight="false" outlineLevel="0" collapsed="false">
      <c r="A10" s="17"/>
      <c r="B10" s="16" t="n">
        <v>5</v>
      </c>
      <c r="C10" s="7" t="s">
        <v>65</v>
      </c>
      <c r="D10" s="17" t="s">
        <v>36</v>
      </c>
      <c r="E10" s="16" t="n">
        <f aca="false">E9+IFERROR(B10,0)</f>
        <v>1218.79</v>
      </c>
      <c r="G10" s="28" t="s">
        <v>14</v>
      </c>
      <c r="H10" s="29" t="n">
        <f aca="false">SUMIF(D$2:D$202,"Dining Out",B$2:B$202)</f>
        <v>447.7</v>
      </c>
      <c r="I10" s="30" t="n">
        <f aca="true">IFERROR((H10-INDIRECT("'"&amp;$H$2&amp;"'!H10"))/INDIRECT("'"&amp;$H$2&amp;"'!H10"),"")</f>
        <v>0.355270327541321</v>
      </c>
    </row>
    <row r="11" customFormat="false" ht="15" hidden="false" customHeight="false" outlineLevel="0" collapsed="false">
      <c r="A11" s="43" t="n">
        <v>45966</v>
      </c>
      <c r="B11" s="22" t="n">
        <v>11.84</v>
      </c>
      <c r="C11" s="5" t="s">
        <v>167</v>
      </c>
      <c r="D11" s="21" t="s">
        <v>60</v>
      </c>
      <c r="E11" s="22" t="n">
        <f aca="false">E10+IFERROR(B11,0)</f>
        <v>1230.63</v>
      </c>
      <c r="G11" s="31" t="s">
        <v>15</v>
      </c>
      <c r="H11" s="32" t="n">
        <f aca="false">SUMIF(D$2:D$202,"Luxury Food",B$2:B$202)</f>
        <v>0</v>
      </c>
      <c r="I11" s="33" t="str">
        <f aca="true">IFERROR((H11-INDIRECT("'"&amp;$H$2&amp;"'!H11"))/INDIRECT("'"&amp;$H$2&amp;"'!H11"),"")</f>
        <v/>
      </c>
    </row>
    <row r="12" customFormat="false" ht="15" hidden="false" customHeight="false" outlineLevel="0" collapsed="false">
      <c r="A12" s="15" t="n">
        <v>45967</v>
      </c>
      <c r="B12" s="16" t="n">
        <v>10.54</v>
      </c>
      <c r="C12" s="7" t="s">
        <v>150</v>
      </c>
      <c r="D12" s="17" t="s">
        <v>45</v>
      </c>
      <c r="E12" s="16" t="n">
        <f aca="false">E11+IFERROR(B12,0)</f>
        <v>1241.17</v>
      </c>
      <c r="G12" s="28" t="s">
        <v>16</v>
      </c>
      <c r="H12" s="29" t="n">
        <f aca="false">SUMIF(D$2:D$202,"Luxuries",B$2:B$202)</f>
        <v>1001.55</v>
      </c>
      <c r="I12" s="30" t="n">
        <f aca="true">IFERROR((H12-INDIRECT("'"&amp;$H$2&amp;"'!H12"))/INDIRECT("'"&amp;$H$2&amp;"'!H12"),"")</f>
        <v>1.61754175051616</v>
      </c>
    </row>
    <row r="13" customFormat="false" ht="15" hidden="false" customHeight="false" outlineLevel="0" collapsed="false">
      <c r="A13" s="21"/>
      <c r="B13" s="22" t="n">
        <v>9.19</v>
      </c>
      <c r="C13" s="5" t="s">
        <v>168</v>
      </c>
      <c r="D13" s="21" t="s">
        <v>36</v>
      </c>
      <c r="E13" s="22" t="n">
        <f aca="false">E12+IFERROR(B13,0)</f>
        <v>1250.36</v>
      </c>
      <c r="G13" s="31" t="s">
        <v>17</v>
      </c>
      <c r="H13" s="32" t="n">
        <f aca="false">SUMIF(D$2:D$202,"Travel",B$2:B$202)</f>
        <v>0</v>
      </c>
      <c r="I13" s="33" t="str">
        <f aca="true">IFERROR((H13-INDIRECT("'"&amp;$H$2&amp;"'!H13"))/INDIRECT("'"&amp;$H$2&amp;"'!H13"),"")</f>
        <v/>
      </c>
    </row>
    <row r="14" customFormat="false" ht="15" hidden="false" customHeight="false" outlineLevel="0" collapsed="false">
      <c r="A14" s="17"/>
      <c r="B14" s="16" t="n">
        <v>23</v>
      </c>
      <c r="C14" s="7" t="s">
        <v>169</v>
      </c>
      <c r="D14" s="17" t="s">
        <v>53</v>
      </c>
      <c r="E14" s="16" t="n">
        <f aca="false">E13+IFERROR(B14,0)</f>
        <v>1273.36</v>
      </c>
      <c r="G14" s="28" t="s">
        <v>18</v>
      </c>
      <c r="H14" s="29" t="n">
        <f aca="false">SUMIF(D$2:D$202,"Self-Dev",B$2:B$202)</f>
        <v>0</v>
      </c>
      <c r="I14" s="30" t="str">
        <f aca="true">IFERROR((H14-INDIRECT("'"&amp;$H$2&amp;"'!H14"))/INDIRECT("'"&amp;$H$2&amp;"'!H14"),"")</f>
        <v/>
      </c>
    </row>
    <row r="15" customFormat="false" ht="15" hidden="false" customHeight="false" outlineLevel="0" collapsed="false">
      <c r="A15" s="21"/>
      <c r="B15" s="22" t="n">
        <v>-100</v>
      </c>
      <c r="C15" s="5" t="s">
        <v>170</v>
      </c>
      <c r="D15" s="21" t="s">
        <v>36</v>
      </c>
      <c r="E15" s="22" t="n">
        <f aca="false">E14+IFERROR(B15,0)</f>
        <v>1173.36</v>
      </c>
      <c r="G15" s="31" t="s">
        <v>19</v>
      </c>
      <c r="H15" s="32" t="n">
        <f aca="false">H5-SUM(H6:H14)</f>
        <v>0</v>
      </c>
      <c r="I15" s="33" t="n">
        <f aca="true">IFERROR((H15-INDIRECT("'"&amp;$H$2&amp;"'!H15"))/INDIRECT("'"&amp;$H$2&amp;"'!H15"),"")</f>
        <v>-1</v>
      </c>
    </row>
    <row r="16" customFormat="false" ht="15" hidden="false" customHeight="false" outlineLevel="0" collapsed="false">
      <c r="A16" s="17"/>
      <c r="B16" s="16" t="n">
        <v>8.38</v>
      </c>
      <c r="C16" s="7" t="s">
        <v>150</v>
      </c>
      <c r="D16" s="17" t="s">
        <v>45</v>
      </c>
      <c r="E16" s="16" t="n">
        <f aca="false">E15+IFERROR(B16,0)</f>
        <v>1181.74</v>
      </c>
      <c r="G16" s="23"/>
      <c r="H16" s="23"/>
      <c r="I16" s="23"/>
    </row>
    <row r="17" customFormat="false" ht="15" hidden="false" customHeight="false" outlineLevel="0" collapsed="false">
      <c r="A17" s="43" t="n">
        <v>45968</v>
      </c>
      <c r="B17" s="22" t="n">
        <v>11.72</v>
      </c>
      <c r="C17" s="5" t="s">
        <v>139</v>
      </c>
      <c r="D17" s="21" t="s">
        <v>60</v>
      </c>
      <c r="E17" s="22" t="n">
        <f aca="false">E16+IFERROR(B17,0)</f>
        <v>1193.46</v>
      </c>
      <c r="G17" s="34" t="s">
        <v>61</v>
      </c>
      <c r="H17" s="34"/>
      <c r="I17" s="34"/>
    </row>
    <row r="18" customFormat="false" ht="15" hidden="false" customHeight="false" outlineLevel="0" collapsed="false">
      <c r="A18" s="17"/>
      <c r="B18" s="16" t="n">
        <v>9.15</v>
      </c>
      <c r="C18" s="7" t="s">
        <v>159</v>
      </c>
      <c r="D18" s="17" t="s">
        <v>60</v>
      </c>
      <c r="E18" s="16" t="n">
        <f aca="false">E17+IFERROR(B18,0)</f>
        <v>1202.61</v>
      </c>
      <c r="G18" s="28" t="s">
        <v>21</v>
      </c>
      <c r="H18" s="29" t="n">
        <f aca="false">H7+H10+H11</f>
        <v>490.68</v>
      </c>
      <c r="I18" s="28"/>
    </row>
    <row r="19" customFormat="false" ht="15" hidden="false" customHeight="false" outlineLevel="0" collapsed="false">
      <c r="A19" s="21"/>
      <c r="B19" s="22" t="n">
        <v>10.99</v>
      </c>
      <c r="C19" s="5" t="s">
        <v>100</v>
      </c>
      <c r="D19" s="21" t="s">
        <v>40</v>
      </c>
      <c r="E19" s="22" t="n">
        <f aca="false">E18+IFERROR(B19,0)</f>
        <v>1213.6</v>
      </c>
      <c r="G19" s="31" t="s">
        <v>22</v>
      </c>
      <c r="H19" s="32" t="n">
        <f aca="false">IFERROR(H18/H23,"")</f>
        <v>16.356</v>
      </c>
      <c r="I19" s="35" t="s">
        <v>64</v>
      </c>
    </row>
    <row r="20" customFormat="false" ht="15" hidden="false" customHeight="false" outlineLevel="0" collapsed="false">
      <c r="A20" s="15" t="n">
        <v>45969</v>
      </c>
      <c r="B20" s="16" t="n">
        <v>14.2</v>
      </c>
      <c r="C20" s="7" t="s">
        <v>171</v>
      </c>
      <c r="D20" s="17" t="s">
        <v>53</v>
      </c>
      <c r="E20" s="16" t="n">
        <f aca="false">E19+IFERROR(B20,0)</f>
        <v>1227.8</v>
      </c>
      <c r="G20" s="28" t="s">
        <v>66</v>
      </c>
      <c r="H20" s="29" t="n">
        <f aca="false">IFERROR(H19/2.5,"")</f>
        <v>6.5424</v>
      </c>
      <c r="I20" s="28"/>
    </row>
    <row r="21" customFormat="false" ht="15" hidden="false" customHeight="false" outlineLevel="0" collapsed="false">
      <c r="A21" s="43" t="n">
        <v>45970</v>
      </c>
      <c r="B21" s="22" t="n">
        <v>42.5</v>
      </c>
      <c r="C21" s="5" t="s">
        <v>172</v>
      </c>
      <c r="D21" s="21" t="s">
        <v>60</v>
      </c>
      <c r="E21" s="22" t="n">
        <f aca="false">E20+IFERROR(B21,0)</f>
        <v>1270.3</v>
      </c>
      <c r="G21" s="31" t="s">
        <v>24</v>
      </c>
      <c r="H21" s="36" t="n">
        <f aca="false">IFERROR(H10/H7,"")</f>
        <v>10.4164727780363</v>
      </c>
      <c r="I21" s="35" t="s">
        <v>68</v>
      </c>
    </row>
    <row r="22" customFormat="false" ht="15" hidden="false" customHeight="false" outlineLevel="0" collapsed="false">
      <c r="A22" s="17"/>
      <c r="B22" s="16" t="n">
        <v>8.37</v>
      </c>
      <c r="C22" s="7" t="s">
        <v>173</v>
      </c>
      <c r="D22" s="17" t="s">
        <v>60</v>
      </c>
      <c r="E22" s="16" t="n">
        <f aca="false">E21+IFERROR(B22,0)</f>
        <v>1278.67</v>
      </c>
      <c r="G22" s="23"/>
      <c r="H22" s="23"/>
      <c r="I22" s="23"/>
    </row>
    <row r="23" customFormat="false" ht="15" hidden="false" customHeight="false" outlineLevel="0" collapsed="false">
      <c r="A23" s="21"/>
      <c r="B23" s="22" t="n">
        <v>6</v>
      </c>
      <c r="C23" s="5" t="s">
        <v>174</v>
      </c>
      <c r="D23" s="21" t="s">
        <v>53</v>
      </c>
      <c r="E23" s="22" t="n">
        <f aca="false">E22+IFERROR(B23,0)</f>
        <v>1284.67</v>
      </c>
      <c r="G23" s="37" t="s">
        <v>72</v>
      </c>
      <c r="H23" s="38" t="n">
        <v>30</v>
      </c>
      <c r="I23" s="20" t="s">
        <v>73</v>
      </c>
    </row>
    <row r="24" customFormat="false" ht="15" hidden="false" customHeight="false" outlineLevel="0" collapsed="false">
      <c r="A24" s="15" t="n">
        <v>45971</v>
      </c>
      <c r="B24" s="16" t="n">
        <v>2.49</v>
      </c>
      <c r="C24" s="7" t="s">
        <v>175</v>
      </c>
      <c r="D24" s="17" t="s">
        <v>70</v>
      </c>
      <c r="E24" s="16" t="n">
        <f aca="false">E23+IFERROR(B24,0)</f>
        <v>1287.16</v>
      </c>
      <c r="G24" s="23"/>
      <c r="H24" s="23"/>
      <c r="I24" s="23"/>
    </row>
    <row r="25" customFormat="false" ht="15" hidden="false" customHeight="false" outlineLevel="0" collapsed="false">
      <c r="A25" s="21"/>
      <c r="B25" s="22" t="n">
        <v>11.84</v>
      </c>
      <c r="C25" s="5" t="s">
        <v>159</v>
      </c>
      <c r="D25" s="21" t="s">
        <v>60</v>
      </c>
      <c r="E25" s="22" t="n">
        <f aca="false">E24+IFERROR(B25,0)</f>
        <v>1299</v>
      </c>
      <c r="G25" s="34" t="s">
        <v>76</v>
      </c>
      <c r="H25" s="34"/>
      <c r="I25" s="34"/>
    </row>
    <row r="26" customFormat="false" ht="15" hidden="false" customHeight="false" outlineLevel="0" collapsed="false">
      <c r="A26" s="15" t="n">
        <v>45972</v>
      </c>
      <c r="B26" s="16" t="n">
        <v>36.8</v>
      </c>
      <c r="C26" s="7" t="s">
        <v>138</v>
      </c>
      <c r="D26" s="17" t="s">
        <v>36</v>
      </c>
      <c r="E26" s="16" t="n">
        <f aca="false">E25+IFERROR(B26,0)</f>
        <v>1335.8</v>
      </c>
      <c r="G26" s="37" t="s">
        <v>78</v>
      </c>
      <c r="H26" s="39" t="n">
        <v>15</v>
      </c>
      <c r="I26" s="20" t="s">
        <v>79</v>
      </c>
    </row>
    <row r="27" customFormat="false" ht="15" hidden="false" customHeight="false" outlineLevel="0" collapsed="false">
      <c r="A27" s="21"/>
      <c r="B27" s="22" t="n">
        <v>20.62</v>
      </c>
      <c r="C27" s="5" t="s">
        <v>171</v>
      </c>
      <c r="D27" s="21" t="s">
        <v>53</v>
      </c>
      <c r="E27" s="22" t="n">
        <f aca="false">E26+IFERROR(B27,0)</f>
        <v>1356.42</v>
      </c>
      <c r="G27" s="28" t="s">
        <v>81</v>
      </c>
      <c r="H27" s="29" t="n">
        <f aca="false">H26/2.5</f>
        <v>6</v>
      </c>
      <c r="I27" s="28"/>
    </row>
    <row r="28" customFormat="false" ht="15" hidden="false" customHeight="false" outlineLevel="0" collapsed="false">
      <c r="A28" s="17"/>
      <c r="B28" s="16" t="n">
        <v>260</v>
      </c>
      <c r="C28" s="7" t="s">
        <v>176</v>
      </c>
      <c r="D28" s="17" t="s">
        <v>53</v>
      </c>
      <c r="E28" s="16" t="n">
        <f aca="false">E27+IFERROR(B28,0)</f>
        <v>1616.42</v>
      </c>
      <c r="G28" s="40" t="s">
        <v>83</v>
      </c>
      <c r="H28" s="19" t="s">
        <v>84</v>
      </c>
      <c r="I28" s="20" t="s">
        <v>79</v>
      </c>
    </row>
    <row r="29" customFormat="false" ht="15" hidden="false" customHeight="false" outlineLevel="0" collapsed="false">
      <c r="A29" s="43" t="n">
        <v>45973</v>
      </c>
      <c r="B29" s="22" t="n">
        <v>5.93</v>
      </c>
      <c r="C29" s="5" t="s">
        <v>177</v>
      </c>
      <c r="D29" s="21" t="s">
        <v>36</v>
      </c>
      <c r="E29" s="22" t="n">
        <f aca="false">E28+IFERROR(B29,0)</f>
        <v>1622.35</v>
      </c>
      <c r="G29" s="23"/>
      <c r="H29" s="23"/>
      <c r="I29" s="23"/>
    </row>
    <row r="30" customFormat="false" ht="15" hidden="false" customHeight="false" outlineLevel="0" collapsed="false">
      <c r="A30" s="15" t="n">
        <v>45974</v>
      </c>
      <c r="B30" s="16" t="n">
        <v>10.25</v>
      </c>
      <c r="C30" s="7" t="s">
        <v>65</v>
      </c>
      <c r="D30" s="17" t="s">
        <v>36</v>
      </c>
      <c r="E30" s="16" t="n">
        <f aca="false">E29+IFERROR(B30,0)</f>
        <v>1632.6</v>
      </c>
      <c r="G30" s="34" t="s">
        <v>87</v>
      </c>
      <c r="H30" s="34"/>
      <c r="I30" s="34"/>
    </row>
    <row r="31" customFormat="false" ht="15" hidden="false" customHeight="false" outlineLevel="0" collapsed="false">
      <c r="A31" s="43" t="n">
        <v>45976</v>
      </c>
      <c r="B31" s="22" t="n">
        <v>15.22</v>
      </c>
      <c r="C31" s="5" t="s">
        <v>178</v>
      </c>
      <c r="D31" s="21" t="s">
        <v>60</v>
      </c>
      <c r="E31" s="22" t="n">
        <f aca="false">E30+IFERROR(B31,0)</f>
        <v>1647.82</v>
      </c>
      <c r="G31" s="37" t="s">
        <v>26</v>
      </c>
      <c r="H31" s="39" t="n">
        <f aca="false">'Oct 2025'!H31-'Oct 2025'!H5</f>
        <v>12299.69</v>
      </c>
      <c r="I31" s="20" t="s">
        <v>79</v>
      </c>
    </row>
    <row r="32" customFormat="false" ht="15" hidden="false" customHeight="false" outlineLevel="0" collapsed="false">
      <c r="A32" s="15" t="n">
        <v>45977</v>
      </c>
      <c r="B32" s="16" t="n">
        <v>9.15</v>
      </c>
      <c r="C32" s="7" t="s">
        <v>159</v>
      </c>
      <c r="D32" s="17" t="s">
        <v>60</v>
      </c>
      <c r="E32" s="16" t="n">
        <f aca="false">E31+IFERROR(B32,0)</f>
        <v>1656.97</v>
      </c>
      <c r="G32" s="28" t="s">
        <v>27</v>
      </c>
      <c r="H32" s="29" t="n">
        <f aca="false">AVERAGE('Sep 2025'!H5,'Oct 2025'!H5,H5)</f>
        <v>1761.49666666667</v>
      </c>
      <c r="I32" s="28"/>
    </row>
    <row r="33" customFormat="false" ht="15" hidden="false" customHeight="false" outlineLevel="0" collapsed="false">
      <c r="A33" s="21"/>
      <c r="B33" s="22" t="n">
        <v>15</v>
      </c>
      <c r="C33" s="5" t="s">
        <v>169</v>
      </c>
      <c r="D33" s="21" t="s">
        <v>36</v>
      </c>
      <c r="E33" s="22" t="n">
        <f aca="false">E32+IFERROR(B33,0)</f>
        <v>1671.97</v>
      </c>
      <c r="G33" s="40" t="s">
        <v>28</v>
      </c>
      <c r="H33" s="41" t="n">
        <f aca="false">IFERROR(H31/H32,"")</f>
        <v>6.98252243830531</v>
      </c>
      <c r="I33" s="40" t="s">
        <v>91</v>
      </c>
    </row>
    <row r="34" customFormat="false" ht="15" hidden="false" customHeight="false" outlineLevel="0" collapsed="false">
      <c r="A34" s="15" t="n">
        <v>45978</v>
      </c>
      <c r="B34" s="16" t="n">
        <v>11.84</v>
      </c>
      <c r="C34" s="7" t="s">
        <v>159</v>
      </c>
      <c r="D34" s="17" t="s">
        <v>60</v>
      </c>
      <c r="E34" s="16" t="n">
        <f aca="false">E33+IFERROR(B34,0)</f>
        <v>1683.81</v>
      </c>
      <c r="G34" s="28" t="s">
        <v>93</v>
      </c>
      <c r="H34" s="42" t="n">
        <f aca="true">IFERROR(TODAY()+H33*30,"")</f>
        <v>46291.4756731492</v>
      </c>
      <c r="I34" s="28"/>
    </row>
    <row r="35" customFormat="false" ht="15" hidden="false" customHeight="false" outlineLevel="0" collapsed="false">
      <c r="A35" s="21"/>
      <c r="B35" s="22" t="n">
        <v>8.76</v>
      </c>
      <c r="C35" s="5" t="s">
        <v>121</v>
      </c>
      <c r="D35" s="21" t="s">
        <v>40</v>
      </c>
      <c r="E35" s="22" t="n">
        <f aca="false">E34+IFERROR(B35,0)</f>
        <v>1692.57</v>
      </c>
    </row>
    <row r="36" customFormat="false" ht="15" hidden="false" customHeight="false" outlineLevel="0" collapsed="false">
      <c r="A36" s="17"/>
      <c r="B36" s="16" t="n">
        <v>26.1</v>
      </c>
      <c r="C36" s="7" t="s">
        <v>179</v>
      </c>
      <c r="D36" s="17" t="s">
        <v>45</v>
      </c>
      <c r="E36" s="16" t="n">
        <f aca="false">E35+IFERROR(B36,0)</f>
        <v>1718.67</v>
      </c>
    </row>
    <row r="37" customFormat="false" ht="15" hidden="false" customHeight="false" outlineLevel="0" collapsed="false">
      <c r="A37" s="21"/>
      <c r="B37" s="22" t="n">
        <v>51.93</v>
      </c>
      <c r="C37" s="5" t="s">
        <v>180</v>
      </c>
      <c r="D37" s="21" t="s">
        <v>36</v>
      </c>
      <c r="E37" s="22" t="n">
        <f aca="false">E36+IFERROR(B37,0)</f>
        <v>1770.6</v>
      </c>
      <c r="G37" s="44" t="s">
        <v>32</v>
      </c>
      <c r="H37" s="44" t="s">
        <v>30</v>
      </c>
    </row>
    <row r="38" customFormat="false" ht="15" hidden="false" customHeight="false" outlineLevel="0" collapsed="false">
      <c r="A38" s="17"/>
      <c r="B38" s="16" t="n">
        <v>173.27</v>
      </c>
      <c r="C38" s="7" t="s">
        <v>181</v>
      </c>
      <c r="D38" s="17" t="s">
        <v>36</v>
      </c>
      <c r="E38" s="16" t="n">
        <f aca="false">E37+IFERROR(B38,0)</f>
        <v>1943.87</v>
      </c>
      <c r="G38" s="44" t="s">
        <v>36</v>
      </c>
      <c r="H38" s="45" t="n">
        <f aca="false">H6</f>
        <v>318.4</v>
      </c>
    </row>
    <row r="39" customFormat="false" ht="15" hidden="false" customHeight="false" outlineLevel="0" collapsed="false">
      <c r="A39" s="43" t="n">
        <v>46344</v>
      </c>
      <c r="B39" s="22" t="n">
        <v>5.25</v>
      </c>
      <c r="C39" s="5" t="s">
        <v>65</v>
      </c>
      <c r="D39" s="21" t="s">
        <v>36</v>
      </c>
      <c r="E39" s="22" t="n">
        <f aca="false">E38+IFERROR(B39,0)</f>
        <v>1949.12</v>
      </c>
      <c r="G39" s="44" t="s">
        <v>99</v>
      </c>
      <c r="H39" s="45" t="n">
        <f aca="false">H7+H10</f>
        <v>490.68</v>
      </c>
    </row>
    <row r="40" customFormat="false" ht="15" hidden="false" customHeight="false" outlineLevel="0" collapsed="false">
      <c r="A40" s="17"/>
      <c r="B40" s="16" t="n">
        <v>12.84</v>
      </c>
      <c r="C40" s="7" t="s">
        <v>63</v>
      </c>
      <c r="D40" s="17" t="s">
        <v>40</v>
      </c>
      <c r="E40" s="16" t="n">
        <f aca="false">E39+IFERROR(B40,0)</f>
        <v>1961.96</v>
      </c>
      <c r="G40" s="44" t="s">
        <v>45</v>
      </c>
      <c r="H40" s="45" t="n">
        <f aca="false">H8</f>
        <v>88.74</v>
      </c>
    </row>
    <row r="41" customFormat="false" ht="15" hidden="false" customHeight="false" outlineLevel="0" collapsed="false">
      <c r="A41" s="21"/>
      <c r="B41" s="22" t="n">
        <v>80</v>
      </c>
      <c r="C41" s="5" t="s">
        <v>182</v>
      </c>
      <c r="D41" s="21" t="s">
        <v>36</v>
      </c>
      <c r="E41" s="22" t="n">
        <f aca="false">E40+IFERROR(B41,0)</f>
        <v>2041.96</v>
      </c>
      <c r="G41" s="44" t="s">
        <v>53</v>
      </c>
      <c r="H41" s="45" t="n">
        <f aca="false">H9</f>
        <v>384.81</v>
      </c>
    </row>
    <row r="42" customFormat="false" ht="15" hidden="false" customHeight="false" outlineLevel="0" collapsed="false">
      <c r="A42" s="17"/>
      <c r="B42" s="16" t="n">
        <v>20</v>
      </c>
      <c r="C42" s="7" t="s">
        <v>183</v>
      </c>
      <c r="D42" s="17" t="s">
        <v>45</v>
      </c>
      <c r="E42" s="16" t="n">
        <f aca="false">E41+IFERROR(B42,0)</f>
        <v>2061.96</v>
      </c>
      <c r="G42" s="44" t="s">
        <v>70</v>
      </c>
      <c r="H42" s="45" t="n">
        <f aca="false">H12</f>
        <v>1001.55</v>
      </c>
    </row>
    <row r="43" customFormat="false" ht="15" hidden="false" customHeight="false" outlineLevel="0" collapsed="false">
      <c r="A43" s="21"/>
      <c r="B43" s="22" t="n">
        <v>31.28</v>
      </c>
      <c r="C43" s="5" t="s">
        <v>184</v>
      </c>
      <c r="D43" s="21" t="s">
        <v>60</v>
      </c>
      <c r="E43" s="22" t="n">
        <f aca="false">E42+IFERROR(B43,0)</f>
        <v>2093.24</v>
      </c>
    </row>
    <row r="44" customFormat="false" ht="15" hidden="false" customHeight="false" outlineLevel="0" collapsed="false">
      <c r="A44" s="15" t="n">
        <v>46346</v>
      </c>
      <c r="B44" s="16" t="n">
        <v>7.91</v>
      </c>
      <c r="C44" s="7" t="s">
        <v>185</v>
      </c>
      <c r="D44" s="17" t="s">
        <v>45</v>
      </c>
      <c r="E44" s="16" t="n">
        <f aca="false">E43+IFERROR(B44,0)</f>
        <v>2101.15</v>
      </c>
    </row>
    <row r="45" customFormat="false" ht="15" hidden="false" customHeight="false" outlineLevel="0" collapsed="false">
      <c r="A45" s="21"/>
      <c r="B45" s="22" t="n">
        <v>13.77</v>
      </c>
      <c r="C45" s="5" t="s">
        <v>180</v>
      </c>
      <c r="D45" s="21" t="s">
        <v>36</v>
      </c>
      <c r="E45" s="22" t="n">
        <f aca="false">E44+IFERROR(B45,0)</f>
        <v>2114.92</v>
      </c>
    </row>
    <row r="46" customFormat="false" ht="15" hidden="false" customHeight="false" outlineLevel="0" collapsed="false">
      <c r="A46" s="17"/>
      <c r="B46" s="16" t="n">
        <v>10.39</v>
      </c>
      <c r="C46" s="7" t="s">
        <v>186</v>
      </c>
      <c r="D46" s="17" t="s">
        <v>40</v>
      </c>
      <c r="E46" s="16" t="n">
        <f aca="false">E45+IFERROR(B46,0)</f>
        <v>2125.31</v>
      </c>
    </row>
    <row r="47" customFormat="false" ht="15" hidden="false" customHeight="false" outlineLevel="0" collapsed="false">
      <c r="A47" s="21"/>
      <c r="B47" s="22" t="n">
        <v>10</v>
      </c>
      <c r="C47" s="5" t="s">
        <v>131</v>
      </c>
      <c r="D47" s="21" t="s">
        <v>70</v>
      </c>
      <c r="E47" s="22" t="n">
        <f aca="false">E46+IFERROR(B47,0)</f>
        <v>2135.31</v>
      </c>
    </row>
    <row r="48" customFormat="false" ht="15" hidden="false" customHeight="false" outlineLevel="0" collapsed="false">
      <c r="A48" s="17"/>
      <c r="B48" s="16" t="n">
        <v>6.98</v>
      </c>
      <c r="C48" s="7" t="s">
        <v>187</v>
      </c>
      <c r="D48" s="17" t="s">
        <v>60</v>
      </c>
      <c r="E48" s="16" t="n">
        <f aca="false">E47+IFERROR(B48,0)</f>
        <v>2142.29</v>
      </c>
    </row>
    <row r="49" customFormat="false" ht="15" hidden="false" customHeight="false" outlineLevel="0" collapsed="false">
      <c r="A49" s="21"/>
      <c r="B49" s="22" t="n">
        <v>5</v>
      </c>
      <c r="C49" s="5" t="s">
        <v>65</v>
      </c>
      <c r="D49" s="21" t="s">
        <v>36</v>
      </c>
      <c r="E49" s="22" t="n">
        <f aca="false">E48+IFERROR(B49,0)</f>
        <v>2147.29</v>
      </c>
    </row>
    <row r="50" customFormat="false" ht="15" hidden="false" customHeight="false" outlineLevel="0" collapsed="false">
      <c r="A50" s="15" t="n">
        <v>46354</v>
      </c>
      <c r="B50" s="16" t="n">
        <v>6.69</v>
      </c>
      <c r="C50" s="7" t="s">
        <v>188</v>
      </c>
      <c r="D50" s="17" t="s">
        <v>60</v>
      </c>
      <c r="E50" s="16" t="n">
        <f aca="false">E49+IFERROR(B50,0)</f>
        <v>2153.98</v>
      </c>
    </row>
    <row r="51" customFormat="false" ht="15" hidden="false" customHeight="false" outlineLevel="0" collapsed="false">
      <c r="A51" s="21"/>
      <c r="B51" s="22" t="n">
        <v>21.38</v>
      </c>
      <c r="C51" s="5" t="s">
        <v>189</v>
      </c>
      <c r="D51" s="21" t="s">
        <v>53</v>
      </c>
      <c r="E51" s="22" t="n">
        <f aca="false">E50+IFERROR(B51,0)</f>
        <v>2175.36</v>
      </c>
    </row>
    <row r="52" customFormat="false" ht="15" hidden="false" customHeight="false" outlineLevel="0" collapsed="false">
      <c r="A52" s="17"/>
      <c r="B52" s="16" t="n">
        <v>10.34</v>
      </c>
      <c r="C52" s="7" t="s">
        <v>190</v>
      </c>
      <c r="D52" s="17" t="s">
        <v>60</v>
      </c>
      <c r="E52" s="16" t="n">
        <f aca="false">E51+IFERROR(B52,0)</f>
        <v>2185.7</v>
      </c>
    </row>
    <row r="53" customFormat="false" ht="15" hidden="false" customHeight="false" outlineLevel="0" collapsed="false">
      <c r="A53" s="21"/>
      <c r="B53" s="22" t="n">
        <v>16.66</v>
      </c>
      <c r="C53" s="5" t="s">
        <v>191</v>
      </c>
      <c r="D53" s="21" t="s">
        <v>53</v>
      </c>
      <c r="E53" s="22" t="n">
        <f aca="false">E52+IFERROR(B53,0)</f>
        <v>2202.36</v>
      </c>
    </row>
    <row r="54" customFormat="false" ht="15" hidden="false" customHeight="false" outlineLevel="0" collapsed="false">
      <c r="A54" s="17"/>
      <c r="B54" s="16" t="n">
        <v>12.81</v>
      </c>
      <c r="C54" s="7" t="s">
        <v>159</v>
      </c>
      <c r="D54" s="17" t="s">
        <v>60</v>
      </c>
      <c r="E54" s="16" t="n">
        <f aca="false">E53+IFERROR(B54,0)</f>
        <v>2215.17</v>
      </c>
    </row>
    <row r="55" customFormat="false" ht="15" hidden="false" customHeight="false" outlineLevel="0" collapsed="false">
      <c r="A55" s="21"/>
      <c r="B55" s="22" t="n">
        <v>22.95</v>
      </c>
      <c r="C55" s="5" t="s">
        <v>191</v>
      </c>
      <c r="D55" s="21" t="s">
        <v>53</v>
      </c>
      <c r="E55" s="22" t="n">
        <f aca="false">E54+IFERROR(B55,0)</f>
        <v>2238.12</v>
      </c>
    </row>
    <row r="56" customFormat="false" ht="15" hidden="false" customHeight="false" outlineLevel="0" collapsed="false">
      <c r="A56" s="17"/>
      <c r="B56" s="16" t="n">
        <v>29.61</v>
      </c>
      <c r="C56" s="7" t="s">
        <v>192</v>
      </c>
      <c r="D56" s="17" t="s">
        <v>60</v>
      </c>
      <c r="E56" s="16" t="n">
        <f aca="false">E55+IFERROR(B56,0)</f>
        <v>2267.73</v>
      </c>
    </row>
    <row r="57" customFormat="false" ht="15" hidden="false" customHeight="false" outlineLevel="0" collapsed="false">
      <c r="A57" s="21"/>
      <c r="B57" s="22" t="n">
        <v>16.45</v>
      </c>
      <c r="C57" s="5" t="s">
        <v>97</v>
      </c>
      <c r="D57" s="21" t="s">
        <v>70</v>
      </c>
      <c r="E57" s="22" t="n">
        <f aca="false">E56+IFERROR(B57,0)</f>
        <v>2284.18</v>
      </c>
    </row>
  </sheetData>
  <mergeCells count="4">
    <mergeCell ref="G1:I1"/>
    <mergeCell ref="G17:I17"/>
    <mergeCell ref="G25:I25"/>
    <mergeCell ref="G30:I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10"/>
    <col collapsed="false" customWidth="true" hidden="false" outlineLevel="0" max="3" min="3" style="0" width="28"/>
    <col collapsed="false" customWidth="true" hidden="false" outlineLevel="0" max="4" min="4" style="0" width="16"/>
    <col collapsed="false" customWidth="true" hidden="false" outlineLevel="0" max="5" min="5" style="0" width="12"/>
    <col collapsed="false" customWidth="true" hidden="false" outlineLevel="0" max="6" min="6" style="0" width="1.51"/>
    <col collapsed="false" customWidth="true" hidden="false" outlineLevel="0" max="7" min="7" style="0" width="26"/>
    <col collapsed="false" customWidth="true" hidden="false" outlineLevel="0" max="8" min="8" style="0" width="14"/>
    <col collapsed="false" customWidth="true" hidden="false" outlineLevel="0" max="9" min="9" style="0" width="15"/>
  </cols>
  <sheetData>
    <row r="1" customFormat="false" ht="27.75" hidden="false" customHeight="true" outlineLevel="0" collapsed="false">
      <c r="A1" s="13" t="s">
        <v>29</v>
      </c>
      <c r="B1" s="13" t="s">
        <v>30</v>
      </c>
      <c r="C1" s="13" t="s">
        <v>31</v>
      </c>
      <c r="D1" s="13" t="s">
        <v>32</v>
      </c>
      <c r="E1" s="13" t="s">
        <v>33</v>
      </c>
      <c r="G1" s="14" t="s">
        <v>193</v>
      </c>
      <c r="H1" s="14"/>
      <c r="I1" s="14"/>
    </row>
    <row r="2" customFormat="false" ht="15" hidden="false" customHeight="false" outlineLevel="0" collapsed="false">
      <c r="A2" s="15" t="n">
        <v>46357</v>
      </c>
      <c r="B2" s="16" t="n">
        <v>70.18</v>
      </c>
      <c r="C2" s="7" t="s">
        <v>194</v>
      </c>
      <c r="D2" s="17" t="s">
        <v>36</v>
      </c>
      <c r="E2" s="16" t="n">
        <f aca="false">IFERROR(B2,0)</f>
        <v>70.18</v>
      </c>
      <c r="G2" s="18" t="s">
        <v>37</v>
      </c>
      <c r="H2" s="19" t="s">
        <v>4</v>
      </c>
      <c r="I2" s="20" t="s">
        <v>38</v>
      </c>
    </row>
    <row r="3" customFormat="false" ht="15" hidden="false" customHeight="false" outlineLevel="0" collapsed="false">
      <c r="A3" s="21"/>
      <c r="B3" s="22" t="n">
        <v>9.49</v>
      </c>
      <c r="C3" s="5" t="s">
        <v>195</v>
      </c>
      <c r="D3" s="21" t="s">
        <v>40</v>
      </c>
      <c r="E3" s="22" t="n">
        <f aca="false">E2+IFERROR(B3,0)</f>
        <v>79.67</v>
      </c>
      <c r="G3" s="23"/>
      <c r="H3" s="23"/>
      <c r="I3" s="23"/>
    </row>
    <row r="4" customFormat="false" ht="15" hidden="false" customHeight="false" outlineLevel="0" collapsed="false">
      <c r="A4" s="17"/>
      <c r="B4" s="16" t="n">
        <v>88.35</v>
      </c>
      <c r="C4" s="7" t="s">
        <v>196</v>
      </c>
      <c r="D4" s="17" t="s">
        <v>70</v>
      </c>
      <c r="E4" s="16" t="n">
        <f aca="false">E3+IFERROR(B4,0)</f>
        <v>168.02</v>
      </c>
      <c r="G4" s="2" t="s">
        <v>42</v>
      </c>
      <c r="H4" s="24" t="s">
        <v>30</v>
      </c>
      <c r="I4" s="24" t="s">
        <v>43</v>
      </c>
    </row>
    <row r="5" customFormat="false" ht="15" hidden="false" customHeight="false" outlineLevel="0" collapsed="false">
      <c r="A5" s="21"/>
      <c r="B5" s="22" t="n">
        <v>39.8</v>
      </c>
      <c r="C5" s="5" t="s">
        <v>114</v>
      </c>
      <c r="D5" s="21" t="s">
        <v>40</v>
      </c>
      <c r="E5" s="22" t="n">
        <f aca="false">E4+IFERROR(B5,0)</f>
        <v>207.82</v>
      </c>
      <c r="G5" s="25" t="s">
        <v>9</v>
      </c>
      <c r="H5" s="26" t="n">
        <f aca="false">SUM(B$2:B$202)</f>
        <v>588.59</v>
      </c>
      <c r="I5" s="27" t="n">
        <f aca="true">IFERROR((H5-INDIRECT("'"&amp;$H$2&amp;"'!H5"))/INDIRECT("'"&amp;$H$2&amp;"'!H5"),"")</f>
        <v>-0.742318906566032</v>
      </c>
    </row>
    <row r="6" customFormat="false" ht="15" hidden="false" customHeight="false" outlineLevel="0" collapsed="false">
      <c r="A6" s="17"/>
      <c r="B6" s="16" t="n">
        <v>19.44</v>
      </c>
      <c r="C6" s="7" t="s">
        <v>85</v>
      </c>
      <c r="D6" s="17" t="s">
        <v>45</v>
      </c>
      <c r="E6" s="16" t="n">
        <f aca="false">E5+IFERROR(B6,0)</f>
        <v>227.26</v>
      </c>
      <c r="G6" s="28" t="s">
        <v>10</v>
      </c>
      <c r="H6" s="29" t="n">
        <f aca="false">SUMIF(D$2:D$202,"Essentials",B$2:B$202)</f>
        <v>137.89</v>
      </c>
      <c r="I6" s="30" t="n">
        <f aca="true">IFERROR((H6-INDIRECT("'"&amp;$H$2&amp;"'!H6"))/INDIRECT("'"&amp;$H$2&amp;"'!H6"),"")</f>
        <v>-0.566928391959799</v>
      </c>
    </row>
    <row r="7" customFormat="false" ht="15" hidden="false" customHeight="false" outlineLevel="0" collapsed="false">
      <c r="A7" s="21"/>
      <c r="B7" s="22" t="n">
        <v>24.23</v>
      </c>
      <c r="C7" s="5" t="s">
        <v>197</v>
      </c>
      <c r="D7" s="21" t="s">
        <v>36</v>
      </c>
      <c r="E7" s="22" t="n">
        <f aca="false">E6+IFERROR(B7,0)</f>
        <v>251.49</v>
      </c>
      <c r="G7" s="31" t="s">
        <v>11</v>
      </c>
      <c r="H7" s="32" t="n">
        <f aca="false">SUMIF(D$2:D$202,"Groceries",B$2:B$202)</f>
        <v>59.28</v>
      </c>
      <c r="I7" s="33" t="n">
        <f aca="true">IFERROR((H7-INDIRECT("'"&amp;$H$2&amp;"'!H7"))/INDIRECT("'"&amp;$H$2&amp;"'!H7"),"")</f>
        <v>0.379246161005119</v>
      </c>
    </row>
    <row r="8" customFormat="false" ht="15" hidden="false" customHeight="false" outlineLevel="0" collapsed="false">
      <c r="A8" s="15" t="n">
        <v>46358</v>
      </c>
      <c r="B8" s="16" t="n">
        <v>33.45</v>
      </c>
      <c r="C8" s="7" t="s">
        <v>94</v>
      </c>
      <c r="D8" s="17" t="s">
        <v>70</v>
      </c>
      <c r="E8" s="16" t="n">
        <f aca="false">E7+IFERROR(B8,0)</f>
        <v>284.94</v>
      </c>
      <c r="G8" s="28" t="s">
        <v>12</v>
      </c>
      <c r="H8" s="29" t="n">
        <f aca="false">SUMIF(D$2:D$202,"Supplements",B$2:B$202)</f>
        <v>30.8</v>
      </c>
      <c r="I8" s="30" t="n">
        <f aca="true">IFERROR((H8-INDIRECT("'"&amp;$H$2&amp;"'!H8"))/INDIRECT("'"&amp;$H$2&amp;"'!H8"),"")</f>
        <v>-0.652918638719856</v>
      </c>
    </row>
    <row r="9" customFormat="false" ht="15" hidden="false" customHeight="false" outlineLevel="0" collapsed="false">
      <c r="A9" s="21"/>
      <c r="B9" s="22" t="n">
        <v>13.79</v>
      </c>
      <c r="C9" s="5" t="s">
        <v>139</v>
      </c>
      <c r="D9" s="21" t="s">
        <v>60</v>
      </c>
      <c r="E9" s="22" t="n">
        <f aca="false">E8+IFERROR(B9,0)</f>
        <v>298.73</v>
      </c>
      <c r="G9" s="31" t="s">
        <v>13</v>
      </c>
      <c r="H9" s="32" t="n">
        <f aca="false">SUMIF(D$2:D$202,"Transportation",B$2:B$202)</f>
        <v>52.22</v>
      </c>
      <c r="I9" s="33" t="n">
        <f aca="true">IFERROR((H9-INDIRECT("'"&amp;$H$2&amp;"'!H9"))/INDIRECT("'"&amp;$H$2&amp;"'!H9"),"")</f>
        <v>-0.864296665887061</v>
      </c>
    </row>
    <row r="10" customFormat="false" ht="15" hidden="false" customHeight="false" outlineLevel="0" collapsed="false">
      <c r="A10" s="15" t="n">
        <v>46360</v>
      </c>
      <c r="B10" s="16" t="n">
        <v>15.94</v>
      </c>
      <c r="C10" s="7" t="s">
        <v>198</v>
      </c>
      <c r="D10" s="17" t="s">
        <v>60</v>
      </c>
      <c r="E10" s="16" t="n">
        <f aca="false">E9+IFERROR(B10,0)</f>
        <v>314.67</v>
      </c>
      <c r="G10" s="28" t="s">
        <v>14</v>
      </c>
      <c r="H10" s="29" t="n">
        <f aca="false">SUMIF(D$2:D$202,"Dining Out",B$2:B$202)</f>
        <v>134.3</v>
      </c>
      <c r="I10" s="30" t="n">
        <f aca="true">IFERROR((H10-INDIRECT("'"&amp;$H$2&amp;"'!H10"))/INDIRECT("'"&amp;$H$2&amp;"'!H10"),"")</f>
        <v>-0.700022336385973</v>
      </c>
    </row>
    <row r="11" customFormat="false" ht="15" hidden="false" customHeight="false" outlineLevel="0" collapsed="false">
      <c r="A11" s="21"/>
      <c r="B11" s="22" t="n">
        <v>9.99</v>
      </c>
      <c r="C11" s="5" t="s">
        <v>199</v>
      </c>
      <c r="D11" s="21" t="s">
        <v>40</v>
      </c>
      <c r="E11" s="22" t="n">
        <f aca="false">E10+IFERROR(B11,0)</f>
        <v>324.66</v>
      </c>
      <c r="G11" s="31" t="s">
        <v>15</v>
      </c>
      <c r="H11" s="32" t="n">
        <f aca="false">SUMIF(D$2:D$202,"Luxury Food",B$2:B$202)</f>
        <v>0</v>
      </c>
      <c r="I11" s="33" t="str">
        <f aca="true">IFERROR((H11-INDIRECT("'"&amp;$H$2&amp;"'!H11"))/INDIRECT("'"&amp;$H$2&amp;"'!H11"),"")</f>
        <v/>
      </c>
    </row>
    <row r="12" customFormat="false" ht="15" hidden="false" customHeight="false" outlineLevel="0" collapsed="false">
      <c r="A12" s="15" t="n">
        <v>46363</v>
      </c>
      <c r="B12" s="16" t="n">
        <v>5</v>
      </c>
      <c r="C12" s="7" t="s">
        <v>65</v>
      </c>
      <c r="D12" s="17" t="s">
        <v>36</v>
      </c>
      <c r="E12" s="16" t="n">
        <f aca="false">E11+IFERROR(B12,0)</f>
        <v>329.66</v>
      </c>
      <c r="G12" s="28" t="s">
        <v>16</v>
      </c>
      <c r="H12" s="29" t="n">
        <f aca="false">SUMIF(D$2:D$202,"Luxuries",B$2:B$202)</f>
        <v>152.9</v>
      </c>
      <c r="I12" s="30" t="n">
        <f aca="true">IFERROR((H12-INDIRECT("'"&amp;$H$2&amp;"'!H12"))/INDIRECT("'"&amp;$H$2&amp;"'!H12"),"")</f>
        <v>-0.847336628226249</v>
      </c>
    </row>
    <row r="13" customFormat="false" ht="15" hidden="false" customHeight="false" outlineLevel="0" collapsed="false">
      <c r="A13" s="43" t="n">
        <v>46364</v>
      </c>
      <c r="B13" s="22" t="n">
        <v>12.75</v>
      </c>
      <c r="C13" s="5" t="s">
        <v>184</v>
      </c>
      <c r="D13" s="21" t="s">
        <v>60</v>
      </c>
      <c r="E13" s="22" t="n">
        <f aca="false">E12+IFERROR(B13,0)</f>
        <v>342.41</v>
      </c>
      <c r="G13" s="31" t="s">
        <v>17</v>
      </c>
      <c r="H13" s="32" t="n">
        <f aca="false">SUMIF(D$2:D$202,"Travel",B$2:B$202)</f>
        <v>0</v>
      </c>
      <c r="I13" s="33" t="str">
        <f aca="true">IFERROR((H13-INDIRECT("'"&amp;$H$2&amp;"'!H13"))/INDIRECT("'"&amp;$H$2&amp;"'!H13"),"")</f>
        <v/>
      </c>
    </row>
    <row r="14" customFormat="false" ht="15" hidden="false" customHeight="false" outlineLevel="0" collapsed="false">
      <c r="A14" s="17"/>
      <c r="B14" s="16" t="n">
        <v>7.53</v>
      </c>
      <c r="C14" s="7" t="s">
        <v>162</v>
      </c>
      <c r="D14" s="17" t="s">
        <v>60</v>
      </c>
      <c r="E14" s="16" t="n">
        <f aca="false">E13+IFERROR(B14,0)</f>
        <v>349.94</v>
      </c>
      <c r="G14" s="28" t="s">
        <v>18</v>
      </c>
      <c r="H14" s="29" t="n">
        <f aca="false">SUMIF(D$2:D$202,"Self-Dev",B$2:B$202)</f>
        <v>21.2</v>
      </c>
      <c r="I14" s="30" t="str">
        <f aca="true">IFERROR((H14-INDIRECT("'"&amp;$H$2&amp;"'!H14"))/INDIRECT("'"&amp;$H$2&amp;"'!H14"),"")</f>
        <v/>
      </c>
    </row>
    <row r="15" customFormat="false" ht="15" hidden="false" customHeight="false" outlineLevel="0" collapsed="false">
      <c r="A15" s="21"/>
      <c r="B15" s="22" t="n">
        <v>14.32</v>
      </c>
      <c r="C15" s="5" t="s">
        <v>191</v>
      </c>
      <c r="D15" s="21" t="s">
        <v>53</v>
      </c>
      <c r="E15" s="22" t="n">
        <f aca="false">E14+IFERROR(B15,0)</f>
        <v>364.26</v>
      </c>
      <c r="G15" s="31" t="s">
        <v>19</v>
      </c>
      <c r="H15" s="32" t="n">
        <f aca="false">H5-SUM(H6:H14)</f>
        <v>0</v>
      </c>
      <c r="I15" s="33" t="str">
        <f aca="true">IFERROR((H15-INDIRECT("'"&amp;$H$2&amp;"'!H15"))/INDIRECT("'"&amp;$H$2&amp;"'!H15"),"")</f>
        <v/>
      </c>
    </row>
    <row r="16" customFormat="false" ht="15" hidden="false" customHeight="false" outlineLevel="0" collapsed="false">
      <c r="A16" s="17"/>
      <c r="B16" s="16" t="n">
        <v>26.17</v>
      </c>
      <c r="C16" s="7" t="s">
        <v>200</v>
      </c>
      <c r="D16" s="17" t="s">
        <v>60</v>
      </c>
      <c r="E16" s="16" t="n">
        <f aca="false">E15+IFERROR(B16,0)</f>
        <v>390.43</v>
      </c>
      <c r="G16" s="23"/>
      <c r="H16" s="23"/>
      <c r="I16" s="23"/>
    </row>
    <row r="17" customFormat="false" ht="15" hidden="false" customHeight="false" outlineLevel="0" collapsed="false">
      <c r="A17" s="43" t="n">
        <v>46365</v>
      </c>
      <c r="B17" s="22" t="n">
        <v>18.96</v>
      </c>
      <c r="C17" s="5" t="s">
        <v>191</v>
      </c>
      <c r="D17" s="21" t="s">
        <v>53</v>
      </c>
      <c r="E17" s="22" t="n">
        <f aca="false">E16+IFERROR(B17,0)</f>
        <v>409.39</v>
      </c>
      <c r="G17" s="34" t="s">
        <v>61</v>
      </c>
      <c r="H17" s="34"/>
      <c r="I17" s="34"/>
    </row>
    <row r="18" customFormat="false" ht="15" hidden="false" customHeight="false" outlineLevel="0" collapsed="false">
      <c r="A18" s="17"/>
      <c r="B18" s="16" t="n">
        <v>11.36</v>
      </c>
      <c r="C18" s="7" t="s">
        <v>179</v>
      </c>
      <c r="D18" s="17" t="s">
        <v>45</v>
      </c>
      <c r="E18" s="16" t="n">
        <f aca="false">E17+IFERROR(B18,0)</f>
        <v>420.75</v>
      </c>
      <c r="G18" s="28" t="s">
        <v>21</v>
      </c>
      <c r="H18" s="29" t="n">
        <f aca="false">H7+H10+H11</f>
        <v>193.58</v>
      </c>
      <c r="I18" s="28"/>
    </row>
    <row r="19" customFormat="false" ht="15" hidden="false" customHeight="false" outlineLevel="0" collapsed="false">
      <c r="A19" s="21"/>
      <c r="B19" s="22" t="n">
        <v>12.99</v>
      </c>
      <c r="C19" s="5" t="s">
        <v>201</v>
      </c>
      <c r="D19" s="21" t="s">
        <v>36</v>
      </c>
      <c r="E19" s="22" t="n">
        <f aca="false">E18+IFERROR(B19,0)</f>
        <v>433.74</v>
      </c>
      <c r="G19" s="31" t="s">
        <v>22</v>
      </c>
      <c r="H19" s="32" t="n">
        <f aca="false">IFERROR(H18/H23,"")</f>
        <v>17.5981818181818</v>
      </c>
      <c r="I19" s="35" t="s">
        <v>64</v>
      </c>
    </row>
    <row r="20" customFormat="false" ht="15" hidden="false" customHeight="false" outlineLevel="0" collapsed="false">
      <c r="A20" s="15" t="n">
        <v>46366</v>
      </c>
      <c r="B20" s="16" t="n">
        <v>20.78</v>
      </c>
      <c r="C20" s="7" t="s">
        <v>202</v>
      </c>
      <c r="D20" s="17" t="s">
        <v>60</v>
      </c>
      <c r="E20" s="16" t="n">
        <f aca="false">E19+IFERROR(B20,0)</f>
        <v>454.52</v>
      </c>
      <c r="G20" s="28" t="s">
        <v>66</v>
      </c>
      <c r="H20" s="29" t="n">
        <f aca="false">IFERROR(H19/2.5,"")</f>
        <v>7.03927272727273</v>
      </c>
      <c r="I20" s="28"/>
    </row>
    <row r="21" customFormat="false" ht="15" hidden="false" customHeight="false" outlineLevel="0" collapsed="false">
      <c r="A21" s="43" t="n">
        <v>46367</v>
      </c>
      <c r="B21" s="22" t="n">
        <v>17.05</v>
      </c>
      <c r="C21" s="5" t="s">
        <v>203</v>
      </c>
      <c r="D21" s="21" t="s">
        <v>60</v>
      </c>
      <c r="E21" s="22" t="n">
        <f aca="false">E20+IFERROR(B21,0)</f>
        <v>471.57</v>
      </c>
      <c r="G21" s="31" t="s">
        <v>24</v>
      </c>
      <c r="H21" s="36" t="n">
        <f aca="false">IFERROR(H10/H7,"")</f>
        <v>2.26551956815115</v>
      </c>
      <c r="I21" s="35" t="s">
        <v>68</v>
      </c>
    </row>
    <row r="22" customFormat="false" ht="15" hidden="false" customHeight="false" outlineLevel="0" collapsed="false">
      <c r="A22" s="17"/>
      <c r="B22" s="16" t="n">
        <v>18.94</v>
      </c>
      <c r="C22" s="7" t="s">
        <v>191</v>
      </c>
      <c r="D22" s="17" t="s">
        <v>53</v>
      </c>
      <c r="E22" s="16" t="n">
        <f aca="false">E21+IFERROR(B22,0)</f>
        <v>490.51</v>
      </c>
      <c r="G22" s="23"/>
      <c r="H22" s="23"/>
      <c r="I22" s="23"/>
    </row>
    <row r="23" customFormat="false" ht="15" hidden="false" customHeight="false" outlineLevel="0" collapsed="false">
      <c r="A23" s="21"/>
      <c r="B23" s="22" t="n">
        <v>16.1</v>
      </c>
      <c r="C23" s="5" t="s">
        <v>204</v>
      </c>
      <c r="D23" s="21" t="s">
        <v>70</v>
      </c>
      <c r="E23" s="22" t="n">
        <f aca="false">E22+IFERROR(B23,0)</f>
        <v>506.61</v>
      </c>
      <c r="G23" s="37" t="s">
        <v>72</v>
      </c>
      <c r="H23" s="38" t="n">
        <v>11</v>
      </c>
      <c r="I23" s="20" t="s">
        <v>73</v>
      </c>
    </row>
    <row r="24" customFormat="false" ht="15" hidden="false" customHeight="false" outlineLevel="0" collapsed="false">
      <c r="A24" s="15" t="n">
        <v>46383</v>
      </c>
      <c r="B24" s="16" t="n">
        <v>25.49</v>
      </c>
      <c r="C24" s="7" t="s">
        <v>205</v>
      </c>
      <c r="D24" s="17" t="s">
        <v>36</v>
      </c>
      <c r="E24" s="16" t="n">
        <f aca="false">E23+IFERROR(B24,0)</f>
        <v>532.1</v>
      </c>
      <c r="G24" s="23"/>
      <c r="H24" s="23"/>
      <c r="I24" s="23"/>
    </row>
    <row r="25" customFormat="false" ht="15" hidden="false" customHeight="false" outlineLevel="0" collapsed="false">
      <c r="A25" s="21"/>
      <c r="B25" s="22" t="n">
        <v>9.99</v>
      </c>
      <c r="C25" s="5" t="s">
        <v>199</v>
      </c>
      <c r="D25" s="21" t="s">
        <v>60</v>
      </c>
      <c r="E25" s="22" t="n">
        <f aca="false">E24+IFERROR(B25,0)</f>
        <v>542.09</v>
      </c>
      <c r="G25" s="34" t="s">
        <v>76</v>
      </c>
      <c r="H25" s="34"/>
      <c r="I25" s="34"/>
    </row>
    <row r="26" customFormat="false" ht="15" hidden="false" customHeight="false" outlineLevel="0" collapsed="false">
      <c r="A26" s="15" t="n">
        <v>46384</v>
      </c>
      <c r="B26" s="16" t="n">
        <v>15</v>
      </c>
      <c r="C26" s="7" t="s">
        <v>206</v>
      </c>
      <c r="D26" s="17" t="s">
        <v>70</v>
      </c>
      <c r="E26" s="16" t="n">
        <f aca="false">E25+IFERROR(B26,0)</f>
        <v>557.09</v>
      </c>
      <c r="G26" s="37" t="s">
        <v>78</v>
      </c>
      <c r="H26" s="39" t="n">
        <v>15</v>
      </c>
      <c r="I26" s="20" t="s">
        <v>79</v>
      </c>
    </row>
    <row r="27" customFormat="false" ht="15" hidden="false" customHeight="false" outlineLevel="0" collapsed="false">
      <c r="A27" s="43" t="n">
        <v>46366</v>
      </c>
      <c r="B27" s="22" t="n">
        <v>10.3</v>
      </c>
      <c r="C27" s="5" t="s">
        <v>111</v>
      </c>
      <c r="D27" s="21" t="s">
        <v>60</v>
      </c>
      <c r="E27" s="22" t="n">
        <f aca="false">E26+IFERROR(B27,0)</f>
        <v>567.39</v>
      </c>
      <c r="G27" s="28" t="s">
        <v>81</v>
      </c>
      <c r="H27" s="29" t="n">
        <f aca="false">H26/2.5</f>
        <v>6</v>
      </c>
      <c r="I27" s="28"/>
    </row>
    <row r="28" customFormat="false" ht="15" hidden="false" customHeight="false" outlineLevel="0" collapsed="false">
      <c r="A28" s="15" t="n">
        <v>46373</v>
      </c>
      <c r="B28" s="16" t="n">
        <v>21.2</v>
      </c>
      <c r="C28" s="7" t="s">
        <v>207</v>
      </c>
      <c r="D28" s="17" t="s">
        <v>208</v>
      </c>
      <c r="E28" s="16" t="n">
        <f aca="false">E27+IFERROR(B28,0)</f>
        <v>588.59</v>
      </c>
      <c r="G28" s="40" t="s">
        <v>83</v>
      </c>
      <c r="H28" s="19" t="s">
        <v>84</v>
      </c>
      <c r="I28" s="20" t="s">
        <v>79</v>
      </c>
    </row>
    <row r="29" customFormat="false" ht="15" hidden="false" customHeight="false" outlineLevel="0" collapsed="false">
      <c r="G29" s="23"/>
      <c r="H29" s="23"/>
      <c r="I29" s="23"/>
    </row>
    <row r="30" customFormat="false" ht="15" hidden="false" customHeight="false" outlineLevel="0" collapsed="false">
      <c r="G30" s="34" t="s">
        <v>87</v>
      </c>
      <c r="H30" s="34"/>
      <c r="I30" s="34"/>
    </row>
    <row r="31" customFormat="false" ht="15" hidden="false" customHeight="false" outlineLevel="0" collapsed="false">
      <c r="G31" s="37" t="s">
        <v>26</v>
      </c>
      <c r="H31" s="39" t="n">
        <f aca="false">'Nov 2025'!H31-'Nov 2025'!H5</f>
        <v>10015.51</v>
      </c>
      <c r="I31" s="20" t="s">
        <v>79</v>
      </c>
    </row>
    <row r="32" customFormat="false" ht="15" hidden="false" customHeight="false" outlineLevel="0" collapsed="false">
      <c r="G32" s="28" t="s">
        <v>27</v>
      </c>
      <c r="H32" s="29" t="n">
        <f aca="false">AVERAGE('Sep 2025'!H5,'Oct 2025'!H5,'Nov 2025'!H5,H5)</f>
        <v>1468.27</v>
      </c>
      <c r="I32" s="28"/>
    </row>
    <row r="33" customFormat="false" ht="15" hidden="false" customHeight="false" outlineLevel="0" collapsed="false">
      <c r="G33" s="40" t="s">
        <v>28</v>
      </c>
      <c r="H33" s="41" t="n">
        <f aca="false">IFERROR(H31/H32,"")</f>
        <v>6.82129989715788</v>
      </c>
      <c r="I33" s="40" t="s">
        <v>91</v>
      </c>
    </row>
    <row r="34" customFormat="false" ht="15" hidden="false" customHeight="false" outlineLevel="0" collapsed="false">
      <c r="G34" s="28" t="s">
        <v>93</v>
      </c>
      <c r="H34" s="42" t="n">
        <f aca="true">IFERROR(TODAY()+H33*30,"")</f>
        <v>46286.6389969147</v>
      </c>
      <c r="I34" s="28"/>
    </row>
    <row r="37" customFormat="false" ht="15" hidden="false" customHeight="false" outlineLevel="0" collapsed="false">
      <c r="G37" s="44" t="s">
        <v>32</v>
      </c>
      <c r="H37" s="44" t="s">
        <v>30</v>
      </c>
    </row>
    <row r="38" customFormat="false" ht="15" hidden="false" customHeight="false" outlineLevel="0" collapsed="false">
      <c r="G38" s="44" t="s">
        <v>36</v>
      </c>
      <c r="H38" s="45" t="n">
        <f aca="false">H6</f>
        <v>137.89</v>
      </c>
    </row>
    <row r="39" customFormat="false" ht="15" hidden="false" customHeight="false" outlineLevel="0" collapsed="false">
      <c r="G39" s="44" t="s">
        <v>99</v>
      </c>
      <c r="H39" s="45" t="n">
        <f aca="false">H7+H10</f>
        <v>193.58</v>
      </c>
    </row>
    <row r="40" customFormat="false" ht="15" hidden="false" customHeight="false" outlineLevel="0" collapsed="false">
      <c r="G40" s="44" t="s">
        <v>45</v>
      </c>
      <c r="H40" s="45" t="n">
        <f aca="false">H8</f>
        <v>30.8</v>
      </c>
    </row>
    <row r="41" customFormat="false" ht="15" hidden="false" customHeight="false" outlineLevel="0" collapsed="false">
      <c r="G41" s="44" t="s">
        <v>53</v>
      </c>
      <c r="H41" s="45" t="n">
        <f aca="false">H9</f>
        <v>52.22</v>
      </c>
    </row>
    <row r="42" customFormat="false" ht="15" hidden="false" customHeight="false" outlineLevel="0" collapsed="false">
      <c r="G42" s="44" t="s">
        <v>70</v>
      </c>
      <c r="H42" s="45" t="n">
        <f aca="false">H12</f>
        <v>152.9</v>
      </c>
    </row>
    <row r="43" customFormat="false" ht="15" hidden="false" customHeight="false" outlineLevel="0" collapsed="false">
      <c r="G43" s="44" t="s">
        <v>208</v>
      </c>
      <c r="H43" s="45" t="n">
        <f aca="false">H14</f>
        <v>21.2</v>
      </c>
    </row>
  </sheetData>
  <mergeCells count="4">
    <mergeCell ref="G1:I1"/>
    <mergeCell ref="G17:I17"/>
    <mergeCell ref="G25:I25"/>
    <mergeCell ref="G30:I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10"/>
    <col collapsed="false" customWidth="true" hidden="false" outlineLevel="0" max="3" min="3" style="0" width="28"/>
    <col collapsed="false" customWidth="true" hidden="false" outlineLevel="0" max="4" min="4" style="0" width="16"/>
    <col collapsed="false" customWidth="true" hidden="false" outlineLevel="0" max="5" min="5" style="0" width="12"/>
    <col collapsed="false" customWidth="true" hidden="false" outlineLevel="0" max="6" min="6" style="0" width="1.51"/>
    <col collapsed="false" customWidth="true" hidden="false" outlineLevel="0" max="7" min="7" style="0" width="26"/>
    <col collapsed="false" customWidth="true" hidden="false" outlineLevel="0" max="8" min="8" style="0" width="14"/>
    <col collapsed="false" customWidth="true" hidden="false" outlineLevel="0" max="9" min="9" style="0" width="15"/>
  </cols>
  <sheetData>
    <row r="1" customFormat="false" ht="27.75" hidden="false" customHeight="true" outlineLevel="0" collapsed="false">
      <c r="A1" s="13" t="s">
        <v>29</v>
      </c>
      <c r="B1" s="13" t="s">
        <v>30</v>
      </c>
      <c r="C1" s="13" t="s">
        <v>31</v>
      </c>
      <c r="D1" s="13" t="s">
        <v>32</v>
      </c>
      <c r="E1" s="13" t="s">
        <v>33</v>
      </c>
      <c r="G1" s="14" t="s">
        <v>209</v>
      </c>
      <c r="H1" s="14"/>
      <c r="I1" s="14"/>
    </row>
    <row r="2" customFormat="false" ht="15" hidden="false" customHeight="false" outlineLevel="0" collapsed="false">
      <c r="A2" s="15" t="n">
        <v>46023</v>
      </c>
      <c r="B2" s="16" t="n">
        <v>68.35</v>
      </c>
      <c r="C2" s="7" t="s">
        <v>210</v>
      </c>
      <c r="D2" s="17" t="s">
        <v>60</v>
      </c>
      <c r="E2" s="16" t="n">
        <f aca="false">IFERROR(B2,0)</f>
        <v>68.35</v>
      </c>
      <c r="G2" s="18" t="s">
        <v>37</v>
      </c>
      <c r="H2" s="19" t="s">
        <v>5</v>
      </c>
      <c r="I2" s="20" t="s">
        <v>38</v>
      </c>
    </row>
    <row r="3" customFormat="false" ht="15" hidden="false" customHeight="false" outlineLevel="0" collapsed="false">
      <c r="A3" s="43" t="n">
        <v>46024</v>
      </c>
      <c r="B3" s="22" t="n">
        <v>8.06</v>
      </c>
      <c r="C3" s="5" t="s">
        <v>111</v>
      </c>
      <c r="D3" s="21" t="s">
        <v>60</v>
      </c>
      <c r="E3" s="22" t="n">
        <f aca="false">E2+IFERROR(B3,0)</f>
        <v>76.41</v>
      </c>
      <c r="G3" s="23"/>
      <c r="H3" s="23"/>
      <c r="I3" s="23"/>
    </row>
    <row r="4" customFormat="false" ht="15" hidden="false" customHeight="false" outlineLevel="0" collapsed="false">
      <c r="A4" s="17"/>
      <c r="B4" s="16" t="n">
        <v>10.5</v>
      </c>
      <c r="C4" s="7" t="s">
        <v>154</v>
      </c>
      <c r="D4" s="17" t="s">
        <v>70</v>
      </c>
      <c r="E4" s="16" t="n">
        <f aca="false">E3+IFERROR(B4,0)</f>
        <v>86.91</v>
      </c>
      <c r="G4" s="2" t="s">
        <v>42</v>
      </c>
      <c r="H4" s="24" t="s">
        <v>30</v>
      </c>
      <c r="I4" s="24" t="s">
        <v>43</v>
      </c>
    </row>
    <row r="5" customFormat="false" ht="15" hidden="false" customHeight="false" outlineLevel="0" collapsed="false">
      <c r="A5" s="21"/>
      <c r="B5" s="22" t="n">
        <v>12.9</v>
      </c>
      <c r="C5" s="5" t="s">
        <v>211</v>
      </c>
      <c r="D5" s="21" t="s">
        <v>60</v>
      </c>
      <c r="E5" s="22" t="n">
        <f aca="false">E4+IFERROR(B5,0)</f>
        <v>99.81</v>
      </c>
      <c r="G5" s="25" t="s">
        <v>9</v>
      </c>
      <c r="H5" s="26" t="n">
        <f aca="false">SUM(B$2:B$202)</f>
        <v>1288.7073</v>
      </c>
      <c r="I5" s="27" t="n">
        <f aca="true">IFERROR((H5-INDIRECT("'"&amp;$H$2&amp;"'!H5"))/INDIRECT("'"&amp;$H$2&amp;"'!H5"),"")</f>
        <v>1.18948215226219</v>
      </c>
    </row>
    <row r="6" customFormat="false" ht="15" hidden="false" customHeight="false" outlineLevel="0" collapsed="false">
      <c r="A6" s="17"/>
      <c r="B6" s="16" t="n">
        <v>37.09</v>
      </c>
      <c r="C6" s="7" t="s">
        <v>192</v>
      </c>
      <c r="D6" s="17" t="s">
        <v>60</v>
      </c>
      <c r="E6" s="16" t="n">
        <f aca="false">E5+IFERROR(B6,0)</f>
        <v>136.9</v>
      </c>
      <c r="G6" s="28" t="s">
        <v>10</v>
      </c>
      <c r="H6" s="29" t="n">
        <f aca="false">SUMIF(D$2:D$202,"Essentials",B$2:B$202)</f>
        <v>31.02</v>
      </c>
      <c r="I6" s="30" t="n">
        <f aca="true">IFERROR((H6-INDIRECT("'"&amp;$H$2&amp;"'!H6"))/INDIRECT("'"&amp;$H$2&amp;"'!H6"),"")</f>
        <v>-0.775038073826964</v>
      </c>
    </row>
    <row r="7" customFormat="false" ht="15" hidden="false" customHeight="false" outlineLevel="0" collapsed="false">
      <c r="A7" s="43" t="n">
        <v>46026</v>
      </c>
      <c r="B7" s="22" t="n">
        <v>83.81</v>
      </c>
      <c r="C7" s="5" t="s">
        <v>212</v>
      </c>
      <c r="D7" s="21" t="s">
        <v>70</v>
      </c>
      <c r="E7" s="22" t="n">
        <f aca="false">E6+IFERROR(B7,0)</f>
        <v>220.71</v>
      </c>
      <c r="G7" s="31" t="s">
        <v>11</v>
      </c>
      <c r="H7" s="32" t="n">
        <f aca="false">SUMIF(D$2:D$202,"Groceries",B$2:B$202)</f>
        <v>171.91</v>
      </c>
      <c r="I7" s="33" t="n">
        <f aca="true">IFERROR((H7-INDIRECT("'"&amp;$H$2&amp;"'!H7"))/INDIRECT("'"&amp;$H$2&amp;"'!H7"),"")</f>
        <v>1.89996626180837</v>
      </c>
    </row>
    <row r="8" customFormat="false" ht="15" hidden="false" customHeight="false" outlineLevel="0" collapsed="false">
      <c r="A8" s="17"/>
      <c r="B8" s="16" t="n">
        <v>57.19</v>
      </c>
      <c r="C8" s="7" t="s">
        <v>213</v>
      </c>
      <c r="D8" s="17" t="s">
        <v>60</v>
      </c>
      <c r="E8" s="16" t="n">
        <f aca="false">E7+IFERROR(B8,0)</f>
        <v>277.9</v>
      </c>
      <c r="G8" s="28" t="s">
        <v>12</v>
      </c>
      <c r="H8" s="29" t="n">
        <f aca="false">SUMIF(D$2:D$202,"Supplements",B$2:B$202)</f>
        <v>22.5</v>
      </c>
      <c r="I8" s="30" t="n">
        <f aca="true">IFERROR((H8-INDIRECT("'"&amp;$H$2&amp;"'!H8"))/INDIRECT("'"&amp;$H$2&amp;"'!H8"),"")</f>
        <v>-0.26948051948052</v>
      </c>
    </row>
    <row r="9" customFormat="false" ht="15" hidden="false" customHeight="false" outlineLevel="0" collapsed="false">
      <c r="A9" s="21"/>
      <c r="B9" s="22" t="n">
        <v>41.1</v>
      </c>
      <c r="C9" s="5" t="s">
        <v>214</v>
      </c>
      <c r="D9" s="21" t="s">
        <v>60</v>
      </c>
      <c r="E9" s="22" t="n">
        <f aca="false">E8+IFERROR(B9,0)</f>
        <v>319</v>
      </c>
      <c r="G9" s="31" t="s">
        <v>13</v>
      </c>
      <c r="H9" s="32" t="n">
        <f aca="false">SUMIF(D$2:D$202,"Transportation",B$2:B$202)</f>
        <v>6</v>
      </c>
      <c r="I9" s="33" t="n">
        <f aca="true">IFERROR((H9-INDIRECT("'"&amp;$H$2&amp;"'!H9"))/INDIRECT("'"&amp;$H$2&amp;"'!H9"),"")</f>
        <v>-0.885101493680582</v>
      </c>
    </row>
    <row r="10" customFormat="false" ht="15" hidden="false" customHeight="false" outlineLevel="0" collapsed="false">
      <c r="A10" s="17"/>
      <c r="B10" s="16" t="n">
        <v>22.5</v>
      </c>
      <c r="C10" s="7" t="s">
        <v>215</v>
      </c>
      <c r="D10" s="17" t="s">
        <v>45</v>
      </c>
      <c r="E10" s="16" t="n">
        <f aca="false">E9+IFERROR(B10,0)</f>
        <v>341.5</v>
      </c>
      <c r="G10" s="28" t="s">
        <v>14</v>
      </c>
      <c r="H10" s="29" t="n">
        <f aca="false">SUMIF(D$2:D$202,"Dining Out",B$2:B$202)</f>
        <v>442.0373</v>
      </c>
      <c r="I10" s="30" t="n">
        <f aca="true">IFERROR((H10-INDIRECT("'"&amp;$H$2&amp;"'!H10"))/INDIRECT("'"&amp;$H$2&amp;"'!H10"),"")</f>
        <v>2.29141697691735</v>
      </c>
    </row>
    <row r="11" customFormat="false" ht="15" hidden="false" customHeight="false" outlineLevel="0" collapsed="false">
      <c r="A11" s="21"/>
      <c r="B11" s="22" t="n">
        <v>139.99</v>
      </c>
      <c r="C11" s="5" t="s">
        <v>216</v>
      </c>
      <c r="D11" s="21" t="s">
        <v>40</v>
      </c>
      <c r="E11" s="22" t="n">
        <f aca="false">E10+IFERROR(B11,0)</f>
        <v>481.49</v>
      </c>
      <c r="G11" s="31" t="s">
        <v>15</v>
      </c>
      <c r="H11" s="32" t="n">
        <f aca="false">SUMIF(D$2:D$202,"Luxury Food",B$2:B$202)</f>
        <v>0</v>
      </c>
      <c r="I11" s="33" t="str">
        <f aca="true">IFERROR((H11-INDIRECT("'"&amp;$H$2&amp;"'!H11"))/INDIRECT("'"&amp;$H$2&amp;"'!H11"),"")</f>
        <v/>
      </c>
    </row>
    <row r="12" customFormat="false" ht="15" hidden="false" customHeight="false" outlineLevel="0" collapsed="false">
      <c r="A12" s="15" t="n">
        <v>46029</v>
      </c>
      <c r="B12" s="16" t="n">
        <v>11.12</v>
      </c>
      <c r="C12" s="7" t="s">
        <v>217</v>
      </c>
      <c r="D12" s="17" t="s">
        <v>40</v>
      </c>
      <c r="E12" s="16" t="n">
        <f aca="false">E11+IFERROR(B12,0)</f>
        <v>492.61</v>
      </c>
      <c r="G12" s="28" t="s">
        <v>16</v>
      </c>
      <c r="H12" s="29" t="n">
        <f aca="false">SUMIF(D$2:D$202,"Luxuries",B$2:B$202)</f>
        <v>609.31</v>
      </c>
      <c r="I12" s="30" t="n">
        <f aca="true">IFERROR((H12-INDIRECT("'"&amp;$H$2&amp;"'!H12"))/INDIRECT("'"&amp;$H$2&amp;"'!H12"),"")</f>
        <v>2.98502289077829</v>
      </c>
    </row>
    <row r="13" customFormat="false" ht="15" hidden="false" customHeight="false" outlineLevel="0" collapsed="false">
      <c r="A13" s="21"/>
      <c r="B13" s="22" t="n">
        <v>9.28</v>
      </c>
      <c r="C13" s="5" t="s">
        <v>218</v>
      </c>
      <c r="D13" s="21" t="s">
        <v>40</v>
      </c>
      <c r="E13" s="22" t="n">
        <f aca="false">E12+IFERROR(B13,0)</f>
        <v>501.89</v>
      </c>
      <c r="G13" s="31" t="s">
        <v>17</v>
      </c>
      <c r="H13" s="32" t="n">
        <f aca="false">SUMIF(D$2:D$202,"Travel",B$2:B$202)</f>
        <v>0</v>
      </c>
      <c r="I13" s="33" t="str">
        <f aca="true">IFERROR((H13-INDIRECT("'"&amp;$H$2&amp;"'!H13"))/INDIRECT("'"&amp;$H$2&amp;"'!H13"),"")</f>
        <v/>
      </c>
    </row>
    <row r="14" customFormat="false" ht="15" hidden="false" customHeight="false" outlineLevel="0" collapsed="false">
      <c r="A14" s="17"/>
      <c r="B14" s="16" t="n">
        <v>5.76</v>
      </c>
      <c r="C14" s="7" t="s">
        <v>219</v>
      </c>
      <c r="D14" s="17" t="s">
        <v>40</v>
      </c>
      <c r="E14" s="16" t="n">
        <f aca="false">E13+IFERROR(B14,0)</f>
        <v>507.65</v>
      </c>
      <c r="G14" s="28" t="s">
        <v>18</v>
      </c>
      <c r="H14" s="29" t="n">
        <f aca="false">SUMIF(D$2:D$202,"Self-Dev",B$2:B$202)</f>
        <v>5.93</v>
      </c>
      <c r="I14" s="30" t="n">
        <f aca="true">IFERROR((H14-INDIRECT("'"&amp;$H$2&amp;"'!H14"))/INDIRECT("'"&amp;$H$2&amp;"'!H14"),"")</f>
        <v>-0.720283018867925</v>
      </c>
    </row>
    <row r="15" customFormat="false" ht="15" hidden="false" customHeight="false" outlineLevel="0" collapsed="false">
      <c r="A15" s="21"/>
      <c r="B15" s="22" t="n">
        <v>17</v>
      </c>
      <c r="C15" s="5" t="s">
        <v>220</v>
      </c>
      <c r="D15" s="21" t="s">
        <v>60</v>
      </c>
      <c r="E15" s="22" t="n">
        <f aca="false">E14+IFERROR(B15,0)</f>
        <v>524.65</v>
      </c>
      <c r="G15" s="31" t="s">
        <v>19</v>
      </c>
      <c r="H15" s="32" t="n">
        <f aca="false">H5-SUM(H6:H14)</f>
        <v>0</v>
      </c>
      <c r="I15" s="33" t="str">
        <f aca="true">IFERROR((H15-INDIRECT("'"&amp;$H$2&amp;"'!H15"))/INDIRECT("'"&amp;$H$2&amp;"'!H15"),"")</f>
        <v/>
      </c>
    </row>
    <row r="16" customFormat="false" ht="15" hidden="false" customHeight="false" outlineLevel="0" collapsed="false">
      <c r="A16" s="15" t="n">
        <v>46030</v>
      </c>
      <c r="B16" s="16" t="n">
        <v>5.76</v>
      </c>
      <c r="C16" s="7" t="s">
        <v>221</v>
      </c>
      <c r="D16" s="17" t="s">
        <v>40</v>
      </c>
      <c r="E16" s="16" t="n">
        <f aca="false">E15+IFERROR(B16,0)</f>
        <v>530.41</v>
      </c>
      <c r="G16" s="23"/>
      <c r="H16" s="23"/>
      <c r="I16" s="23"/>
    </row>
    <row r="17" customFormat="false" ht="15" hidden="false" customHeight="false" outlineLevel="0" collapsed="false">
      <c r="A17" s="21"/>
      <c r="B17" s="22" t="n">
        <v>5</v>
      </c>
      <c r="C17" s="5" t="s">
        <v>65</v>
      </c>
      <c r="D17" s="21" t="s">
        <v>36</v>
      </c>
      <c r="E17" s="22" t="n">
        <f aca="false">E16+IFERROR(B17,0)</f>
        <v>535.41</v>
      </c>
      <c r="G17" s="34" t="s">
        <v>61</v>
      </c>
      <c r="H17" s="34"/>
      <c r="I17" s="34"/>
    </row>
    <row r="18" customFormat="false" ht="15" hidden="false" customHeight="false" outlineLevel="0" collapsed="false">
      <c r="A18" s="15" t="n">
        <v>46036</v>
      </c>
      <c r="B18" s="16" t="n">
        <v>7.53</v>
      </c>
      <c r="C18" s="7" t="s">
        <v>162</v>
      </c>
      <c r="D18" s="17" t="s">
        <v>60</v>
      </c>
      <c r="E18" s="16" t="n">
        <f aca="false">E17+IFERROR(B18,0)</f>
        <v>542.94</v>
      </c>
      <c r="G18" s="28" t="s">
        <v>21</v>
      </c>
      <c r="H18" s="29" t="n">
        <f aca="false">H7+H10+H11</f>
        <v>613.9473</v>
      </c>
      <c r="I18" s="28"/>
    </row>
    <row r="19" customFormat="false" ht="15" hidden="false" customHeight="false" outlineLevel="0" collapsed="false">
      <c r="A19" s="43" t="n">
        <v>46039</v>
      </c>
      <c r="B19" s="22" t="n">
        <v>141.2873</v>
      </c>
      <c r="C19" s="5" t="s">
        <v>222</v>
      </c>
      <c r="D19" s="21" t="s">
        <v>60</v>
      </c>
      <c r="E19" s="22" t="n">
        <f aca="false">E18+IFERROR(B19,0)</f>
        <v>684.2273</v>
      </c>
      <c r="G19" s="31" t="s">
        <v>22</v>
      </c>
      <c r="H19" s="32" t="n">
        <f aca="false">IFERROR(H18/H23,"")</f>
        <v>19.8047516129032</v>
      </c>
      <c r="I19" s="35" t="s">
        <v>64</v>
      </c>
    </row>
    <row r="20" customFormat="false" ht="15" hidden="false" customHeight="false" outlineLevel="0" collapsed="false">
      <c r="A20" s="17"/>
      <c r="B20" s="16" t="n">
        <v>55</v>
      </c>
      <c r="C20" s="7" t="s">
        <v>223</v>
      </c>
      <c r="D20" s="17" t="s">
        <v>70</v>
      </c>
      <c r="E20" s="16" t="n">
        <f aca="false">E19+IFERROR(B20,0)</f>
        <v>739.2273</v>
      </c>
      <c r="G20" s="28" t="s">
        <v>66</v>
      </c>
      <c r="H20" s="29" t="n">
        <f aca="false">IFERROR(H19/2.5,"")</f>
        <v>7.92190064516129</v>
      </c>
      <c r="I20" s="28"/>
    </row>
    <row r="21" customFormat="false" ht="15" hidden="false" customHeight="false" outlineLevel="0" collapsed="false">
      <c r="A21" s="43" t="n">
        <v>46040</v>
      </c>
      <c r="B21" s="22" t="n">
        <v>6</v>
      </c>
      <c r="C21" s="5" t="s">
        <v>224</v>
      </c>
      <c r="D21" s="21" t="s">
        <v>53</v>
      </c>
      <c r="E21" s="22" t="n">
        <f aca="false">E20+IFERROR(B21,0)</f>
        <v>745.2273</v>
      </c>
      <c r="G21" s="31" t="s">
        <v>24</v>
      </c>
      <c r="H21" s="36" t="n">
        <f aca="false">IFERROR(H10/H7,"")</f>
        <v>2.57132976557501</v>
      </c>
      <c r="I21" s="35" t="s">
        <v>68</v>
      </c>
    </row>
    <row r="22" customFormat="false" ht="15" hidden="false" customHeight="false" outlineLevel="0" collapsed="false">
      <c r="A22" s="17"/>
      <c r="B22" s="16" t="n">
        <v>5.25</v>
      </c>
      <c r="C22" s="7" t="s">
        <v>65</v>
      </c>
      <c r="D22" s="17" t="s">
        <v>36</v>
      </c>
      <c r="E22" s="16" t="n">
        <f aca="false">E21+IFERROR(B22,0)</f>
        <v>750.4773</v>
      </c>
      <c r="G22" s="23"/>
      <c r="H22" s="23"/>
      <c r="I22" s="23"/>
    </row>
    <row r="23" customFormat="false" ht="15" hidden="false" customHeight="false" outlineLevel="0" collapsed="false">
      <c r="A23" s="21"/>
      <c r="B23" s="22" t="n">
        <v>440</v>
      </c>
      <c r="C23" s="5" t="s">
        <v>225</v>
      </c>
      <c r="D23" s="21" t="s">
        <v>70</v>
      </c>
      <c r="E23" s="22" t="n">
        <f aca="false">E22+IFERROR(B23,0)</f>
        <v>1190.4773</v>
      </c>
      <c r="G23" s="37" t="s">
        <v>72</v>
      </c>
      <c r="H23" s="38" t="n">
        <v>31</v>
      </c>
      <c r="I23" s="20" t="s">
        <v>73</v>
      </c>
    </row>
    <row r="24" customFormat="false" ht="15" hidden="false" customHeight="false" outlineLevel="0" collapsed="false">
      <c r="A24" s="17"/>
      <c r="B24" s="16" t="n">
        <v>30</v>
      </c>
      <c r="C24" s="7" t="s">
        <v>226</v>
      </c>
      <c r="D24" s="17" t="s">
        <v>60</v>
      </c>
      <c r="E24" s="16" t="n">
        <f aca="false">E23+IFERROR(B24,0)</f>
        <v>1220.4773</v>
      </c>
      <c r="G24" s="23"/>
      <c r="H24" s="23"/>
      <c r="I24" s="23"/>
    </row>
    <row r="25" customFormat="false" ht="15" hidden="false" customHeight="false" outlineLevel="0" collapsed="false">
      <c r="A25" s="43" t="n">
        <v>46041</v>
      </c>
      <c r="B25" s="22" t="n">
        <v>20</v>
      </c>
      <c r="C25" s="5" t="s">
        <v>154</v>
      </c>
      <c r="D25" s="21" t="s">
        <v>70</v>
      </c>
      <c r="E25" s="22" t="n">
        <f aca="false">E24+IFERROR(B25,0)</f>
        <v>1240.4773</v>
      </c>
      <c r="G25" s="34" t="s">
        <v>76</v>
      </c>
      <c r="H25" s="34"/>
      <c r="I25" s="34"/>
    </row>
    <row r="26" customFormat="false" ht="15" hidden="false" customHeight="false" outlineLevel="0" collapsed="false">
      <c r="A26" s="17"/>
      <c r="B26" s="16" t="n">
        <v>20.77</v>
      </c>
      <c r="C26" s="7" t="s">
        <v>227</v>
      </c>
      <c r="D26" s="17" t="s">
        <v>36</v>
      </c>
      <c r="E26" s="16" t="n">
        <f aca="false">E25+IFERROR(B26,0)</f>
        <v>1261.2473</v>
      </c>
      <c r="G26" s="37" t="s">
        <v>78</v>
      </c>
      <c r="H26" s="39" t="n">
        <v>15</v>
      </c>
      <c r="I26" s="20" t="s">
        <v>79</v>
      </c>
    </row>
    <row r="27" customFormat="false" ht="15" hidden="false" customHeight="false" outlineLevel="0" collapsed="false">
      <c r="A27" s="21"/>
      <c r="B27" s="22" t="n">
        <v>5.93</v>
      </c>
      <c r="C27" s="5" t="s">
        <v>152</v>
      </c>
      <c r="D27" s="21" t="s">
        <v>208</v>
      </c>
      <c r="E27" s="22" t="n">
        <f aca="false">E26+IFERROR(B27,0)</f>
        <v>1267.1773</v>
      </c>
      <c r="G27" s="28" t="s">
        <v>81</v>
      </c>
      <c r="H27" s="29" t="n">
        <f aca="false">H26/2.5</f>
        <v>6</v>
      </c>
      <c r="I27" s="28"/>
    </row>
    <row r="28" customFormat="false" ht="15" hidden="false" customHeight="false" outlineLevel="0" collapsed="false">
      <c r="A28" s="15" t="n">
        <v>46043</v>
      </c>
      <c r="B28" s="16" t="n">
        <v>9.69</v>
      </c>
      <c r="C28" s="7" t="s">
        <v>228</v>
      </c>
      <c r="D28" s="17" t="s">
        <v>60</v>
      </c>
      <c r="E28" s="16" t="n">
        <f aca="false">E27+IFERROR(B28,0)</f>
        <v>1276.8673</v>
      </c>
      <c r="G28" s="40" t="s">
        <v>83</v>
      </c>
      <c r="H28" s="19" t="s">
        <v>84</v>
      </c>
      <c r="I28" s="20" t="s">
        <v>79</v>
      </c>
    </row>
    <row r="29" customFormat="false" ht="15" hidden="false" customHeight="false" outlineLevel="0" collapsed="false">
      <c r="A29" s="43" t="n">
        <v>46044</v>
      </c>
      <c r="B29" s="22" t="n">
        <v>11.84</v>
      </c>
      <c r="C29" s="5" t="s">
        <v>229</v>
      </c>
      <c r="D29" s="21" t="s">
        <v>60</v>
      </c>
      <c r="E29" s="22" t="n">
        <f aca="false">E28+IFERROR(B29,0)</f>
        <v>1288.7073</v>
      </c>
      <c r="G29" s="23"/>
      <c r="H29" s="23"/>
      <c r="I29" s="23"/>
    </row>
    <row r="30" customFormat="false" ht="15" hidden="false" customHeight="false" outlineLevel="0" collapsed="false">
      <c r="G30" s="34" t="s">
        <v>87</v>
      </c>
      <c r="H30" s="34"/>
      <c r="I30" s="34"/>
    </row>
    <row r="31" customFormat="false" ht="15" hidden="false" customHeight="false" outlineLevel="0" collapsed="false">
      <c r="G31" s="37" t="s">
        <v>26</v>
      </c>
      <c r="H31" s="39" t="n">
        <f aca="false">'Dec 2025'!H31-'Dec 2025'!H5</f>
        <v>9426.92</v>
      </c>
      <c r="I31" s="20" t="s">
        <v>79</v>
      </c>
    </row>
    <row r="32" customFormat="false" ht="15" hidden="false" customHeight="false" outlineLevel="0" collapsed="false">
      <c r="G32" s="28" t="s">
        <v>27</v>
      </c>
      <c r="H32" s="29" t="n">
        <f aca="false">AVERAGE('Sep 2025'!H5,'Oct 2025'!H5,'Nov 2025'!H5,'Dec 2025'!H5,H5)</f>
        <v>1432.35746</v>
      </c>
      <c r="I32" s="28"/>
    </row>
    <row r="33" customFormat="false" ht="15" hidden="false" customHeight="false" outlineLevel="0" collapsed="false">
      <c r="G33" s="40" t="s">
        <v>28</v>
      </c>
      <c r="H33" s="41" t="n">
        <f aca="false">IFERROR(H31/H32,"")</f>
        <v>6.58140182409494</v>
      </c>
      <c r="I33" s="40" t="s">
        <v>91</v>
      </c>
    </row>
    <row r="34" customFormat="false" ht="15" hidden="false" customHeight="false" outlineLevel="0" collapsed="false">
      <c r="G34" s="28" t="s">
        <v>93</v>
      </c>
      <c r="H34" s="42" t="n">
        <f aca="true">IFERROR(TODAY()+H33*30,"")</f>
        <v>46279.4420547229</v>
      </c>
      <c r="I34" s="28"/>
    </row>
    <row r="37" customFormat="false" ht="15" hidden="false" customHeight="false" outlineLevel="0" collapsed="false">
      <c r="G37" s="44" t="s">
        <v>32</v>
      </c>
      <c r="H37" s="44" t="s">
        <v>30</v>
      </c>
    </row>
    <row r="38" customFormat="false" ht="15" hidden="false" customHeight="false" outlineLevel="0" collapsed="false">
      <c r="G38" s="44" t="s">
        <v>36</v>
      </c>
      <c r="H38" s="45" t="n">
        <f aca="false">H6</f>
        <v>31.02</v>
      </c>
    </row>
    <row r="39" customFormat="false" ht="15" hidden="false" customHeight="false" outlineLevel="0" collapsed="false">
      <c r="G39" s="44" t="s">
        <v>99</v>
      </c>
      <c r="H39" s="45" t="n">
        <f aca="false">H7+H10</f>
        <v>613.9473</v>
      </c>
    </row>
    <row r="40" customFormat="false" ht="15" hidden="false" customHeight="false" outlineLevel="0" collapsed="false">
      <c r="G40" s="44" t="s">
        <v>45</v>
      </c>
      <c r="H40" s="45" t="n">
        <f aca="false">H8</f>
        <v>22.5</v>
      </c>
    </row>
    <row r="41" customFormat="false" ht="15" hidden="false" customHeight="false" outlineLevel="0" collapsed="false">
      <c r="G41" s="44" t="s">
        <v>53</v>
      </c>
      <c r="H41" s="45" t="n">
        <f aca="false">H9</f>
        <v>6</v>
      </c>
    </row>
    <row r="42" customFormat="false" ht="15" hidden="false" customHeight="false" outlineLevel="0" collapsed="false">
      <c r="G42" s="44" t="s">
        <v>70</v>
      </c>
      <c r="H42" s="45" t="n">
        <f aca="false">H12</f>
        <v>609.31</v>
      </c>
    </row>
    <row r="43" customFormat="false" ht="15" hidden="false" customHeight="false" outlineLevel="0" collapsed="false">
      <c r="G43" s="44" t="s">
        <v>208</v>
      </c>
      <c r="H43" s="45" t="n">
        <f aca="false">H14</f>
        <v>5.93</v>
      </c>
    </row>
  </sheetData>
  <mergeCells count="4">
    <mergeCell ref="G1:I1"/>
    <mergeCell ref="G17:I17"/>
    <mergeCell ref="G25:I25"/>
    <mergeCell ref="G30:I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10"/>
    <col collapsed="false" customWidth="true" hidden="false" outlineLevel="0" max="3" min="3" style="0" width="28"/>
    <col collapsed="false" customWidth="true" hidden="false" outlineLevel="0" max="4" min="4" style="0" width="16"/>
    <col collapsed="false" customWidth="true" hidden="false" outlineLevel="0" max="5" min="5" style="0" width="12"/>
    <col collapsed="false" customWidth="true" hidden="false" outlineLevel="0" max="6" min="6" style="0" width="1.51"/>
    <col collapsed="false" customWidth="true" hidden="false" outlineLevel="0" max="7" min="7" style="0" width="26"/>
    <col collapsed="false" customWidth="true" hidden="false" outlineLevel="0" max="8" min="8" style="0" width="14"/>
    <col collapsed="false" customWidth="true" hidden="false" outlineLevel="0" max="9" min="9" style="0" width="15"/>
  </cols>
  <sheetData>
    <row r="1" customFormat="false" ht="27.75" hidden="false" customHeight="true" outlineLevel="0" collapsed="false">
      <c r="A1" s="13" t="s">
        <v>29</v>
      </c>
      <c r="B1" s="13" t="s">
        <v>30</v>
      </c>
      <c r="C1" s="13" t="s">
        <v>31</v>
      </c>
      <c r="D1" s="13" t="s">
        <v>32</v>
      </c>
      <c r="E1" s="13" t="s">
        <v>33</v>
      </c>
      <c r="G1" s="14" t="s">
        <v>230</v>
      </c>
      <c r="H1" s="14"/>
      <c r="I1" s="14"/>
    </row>
    <row r="2" customFormat="false" ht="15" hidden="false" customHeight="false" outlineLevel="0" collapsed="false">
      <c r="A2" s="15" t="n">
        <v>46054</v>
      </c>
      <c r="B2" s="16" t="n">
        <v>440</v>
      </c>
      <c r="C2" s="46" t="s">
        <v>231</v>
      </c>
      <c r="D2" s="17" t="s">
        <v>70</v>
      </c>
      <c r="E2" s="16" t="n">
        <f aca="false">IFERROR(B2,0)</f>
        <v>440</v>
      </c>
      <c r="G2" s="18" t="s">
        <v>37</v>
      </c>
      <c r="H2" s="19" t="s">
        <v>6</v>
      </c>
      <c r="I2" s="20" t="s">
        <v>38</v>
      </c>
    </row>
    <row r="3" customFormat="false" ht="15" hidden="false" customHeight="false" outlineLevel="0" collapsed="false">
      <c r="A3" s="43" t="n">
        <v>46055</v>
      </c>
      <c r="B3" s="22" t="n">
        <v>11.31</v>
      </c>
      <c r="C3" s="5" t="s">
        <v>139</v>
      </c>
      <c r="D3" s="21" t="s">
        <v>60</v>
      </c>
      <c r="E3" s="22" t="n">
        <f aca="false">E2+IFERROR(B3,0)</f>
        <v>451.31</v>
      </c>
      <c r="G3" s="23"/>
      <c r="H3" s="23"/>
      <c r="I3" s="23"/>
    </row>
    <row r="4" customFormat="false" ht="15" hidden="false" customHeight="false" outlineLevel="0" collapsed="false">
      <c r="A4" s="17"/>
      <c r="B4" s="16" t="n">
        <v>20.79</v>
      </c>
      <c r="C4" s="7" t="s">
        <v>232</v>
      </c>
      <c r="D4" s="17" t="s">
        <v>36</v>
      </c>
      <c r="E4" s="16" t="n">
        <f aca="false">E3+IFERROR(B4,0)</f>
        <v>472.1</v>
      </c>
      <c r="G4" s="2" t="s">
        <v>42</v>
      </c>
      <c r="H4" s="24" t="s">
        <v>30</v>
      </c>
      <c r="I4" s="24" t="s">
        <v>43</v>
      </c>
    </row>
    <row r="5" customFormat="false" ht="15" hidden="false" customHeight="false" outlineLevel="0" collapsed="false">
      <c r="A5" s="21"/>
      <c r="B5" s="22" t="n">
        <v>19.79</v>
      </c>
      <c r="C5" s="5" t="s">
        <v>233</v>
      </c>
      <c r="D5" s="21" t="s">
        <v>234</v>
      </c>
      <c r="E5" s="22" t="n">
        <f aca="false">E4+IFERROR(B5,0)</f>
        <v>491.89</v>
      </c>
      <c r="G5" s="25" t="s">
        <v>9</v>
      </c>
      <c r="H5" s="26" t="n">
        <f aca="false">SUM(B$2:B$202)</f>
        <v>2538.42</v>
      </c>
      <c r="I5" s="27" t="n">
        <f aca="true">IFERROR((H5-INDIRECT("'"&amp;$H$2&amp;"'!H5"))/INDIRECT("'"&amp;$H$2&amp;"'!H5"),"")</f>
        <v>0.969741305880707</v>
      </c>
    </row>
    <row r="6" customFormat="false" ht="15" hidden="false" customHeight="false" outlineLevel="0" collapsed="false">
      <c r="A6" s="17"/>
      <c r="B6" s="16" t="n">
        <v>6.69</v>
      </c>
      <c r="C6" s="7" t="s">
        <v>187</v>
      </c>
      <c r="D6" s="17" t="s">
        <v>234</v>
      </c>
      <c r="E6" s="16" t="n">
        <f aca="false">E5+IFERROR(B6,0)</f>
        <v>498.58</v>
      </c>
      <c r="G6" s="28" t="s">
        <v>10</v>
      </c>
      <c r="H6" s="29" t="n">
        <f aca="false">SUMIF(D$2:D$202,"Essentials",B$2:B$202)</f>
        <v>194.9</v>
      </c>
      <c r="I6" s="30" t="n">
        <f aca="true">IFERROR((H6-INDIRECT("'"&amp;$H$2&amp;"'!H6"))/INDIRECT("'"&amp;$H$2&amp;"'!H6"),"")</f>
        <v>5.28304319793682</v>
      </c>
    </row>
    <row r="7" customFormat="false" ht="15" hidden="false" customHeight="false" outlineLevel="0" collapsed="false">
      <c r="A7" s="21"/>
      <c r="B7" s="22" t="n">
        <v>14.79</v>
      </c>
      <c r="C7" s="5" t="s">
        <v>235</v>
      </c>
      <c r="D7" s="21" t="s">
        <v>234</v>
      </c>
      <c r="E7" s="22" t="n">
        <f aca="false">E6+IFERROR(B7,0)</f>
        <v>513.37</v>
      </c>
      <c r="G7" s="31" t="s">
        <v>11</v>
      </c>
      <c r="H7" s="32" t="n">
        <f aca="false">SUMIF(D$2:D$202,"Groceries",B$2:B$202)</f>
        <v>187.46</v>
      </c>
      <c r="I7" s="33" t="n">
        <f aca="true">IFERROR((H7-INDIRECT("'"&amp;$H$2&amp;"'!H7"))/INDIRECT("'"&amp;$H$2&amp;"'!H7"),"")</f>
        <v>0.0904543074864754</v>
      </c>
    </row>
    <row r="8" customFormat="false" ht="15" hidden="false" customHeight="false" outlineLevel="0" collapsed="false">
      <c r="A8" s="17"/>
      <c r="B8" s="16" t="n">
        <v>131.69</v>
      </c>
      <c r="C8" s="7" t="s">
        <v>236</v>
      </c>
      <c r="D8" s="17" t="s">
        <v>40</v>
      </c>
      <c r="E8" s="16" t="n">
        <f aca="false">E7+IFERROR(B8,0)</f>
        <v>645.06</v>
      </c>
      <c r="G8" s="28" t="s">
        <v>12</v>
      </c>
      <c r="H8" s="29" t="n">
        <f aca="false">SUMIF(D$2:D$202,"Supplements",B$2:B$202)</f>
        <v>62.46</v>
      </c>
      <c r="I8" s="30" t="n">
        <f aca="true">IFERROR((H8-INDIRECT("'"&amp;$H$2&amp;"'!H8"))/INDIRECT("'"&amp;$H$2&amp;"'!H8"),"")</f>
        <v>1.776</v>
      </c>
    </row>
    <row r="9" customFormat="false" ht="15" hidden="false" customHeight="false" outlineLevel="0" collapsed="false">
      <c r="A9" s="21"/>
      <c r="B9" s="22" t="n">
        <v>28.95</v>
      </c>
      <c r="C9" s="5" t="s">
        <v>237</v>
      </c>
      <c r="D9" s="21" t="s">
        <v>234</v>
      </c>
      <c r="E9" s="22" t="n">
        <f aca="false">E8+IFERROR(B9,0)</f>
        <v>674.01</v>
      </c>
      <c r="G9" s="31" t="s">
        <v>13</v>
      </c>
      <c r="H9" s="32" t="n">
        <f aca="false">SUMIF(D$2:D$202,"Transportation",B$2:B$202)</f>
        <v>8.98</v>
      </c>
      <c r="I9" s="33" t="n">
        <f aca="true">IFERROR((H9-INDIRECT("'"&amp;$H$2&amp;"'!H9"))/INDIRECT("'"&amp;$H$2&amp;"'!H9"),"")</f>
        <v>0.496666666666667</v>
      </c>
    </row>
    <row r="10" customFormat="false" ht="15" hidden="false" customHeight="false" outlineLevel="0" collapsed="false">
      <c r="A10" s="17"/>
      <c r="B10" s="16" t="n">
        <v>17.99</v>
      </c>
      <c r="C10" s="7" t="s">
        <v>238</v>
      </c>
      <c r="D10" s="17" t="s">
        <v>40</v>
      </c>
      <c r="E10" s="16" t="n">
        <f aca="false">E9+IFERROR(B10,0)</f>
        <v>692</v>
      </c>
      <c r="G10" s="28" t="s">
        <v>14</v>
      </c>
      <c r="H10" s="29" t="n">
        <f aca="false">SUMIF(D$2:D$202,"Dining Out",B$2:B$202)</f>
        <v>185.8</v>
      </c>
      <c r="I10" s="30" t="n">
        <f aca="true">IFERROR((H10-INDIRECT("'"&amp;$H$2&amp;"'!H10"))/INDIRECT("'"&amp;$H$2&amp;"'!H10"),"")</f>
        <v>-0.579673480043426</v>
      </c>
    </row>
    <row r="11" customFormat="false" ht="15" hidden="false" customHeight="false" outlineLevel="0" collapsed="false">
      <c r="A11" s="21"/>
      <c r="B11" s="22" t="n">
        <v>12.47</v>
      </c>
      <c r="C11" s="5" t="s">
        <v>239</v>
      </c>
      <c r="D11" s="21" t="s">
        <v>45</v>
      </c>
      <c r="E11" s="22" t="n">
        <f aca="false">E10+IFERROR(B11,0)</f>
        <v>704.47</v>
      </c>
      <c r="G11" s="31" t="s">
        <v>15</v>
      </c>
      <c r="H11" s="32" t="n">
        <f aca="false">SUMIF(D$2:D$202,"Luxury Food",B$2:B$202)</f>
        <v>116.03</v>
      </c>
      <c r="I11" s="33" t="str">
        <f aca="true">IFERROR((H11-INDIRECT("'"&amp;$H$2&amp;"'!H11"))/INDIRECT("'"&amp;$H$2&amp;"'!H11"),"")</f>
        <v/>
      </c>
    </row>
    <row r="12" customFormat="false" ht="15" hidden="false" customHeight="false" outlineLevel="0" collapsed="false">
      <c r="A12" s="17"/>
      <c r="B12" s="16" t="n">
        <v>24.55</v>
      </c>
      <c r="C12" s="7" t="s">
        <v>240</v>
      </c>
      <c r="D12" s="17" t="s">
        <v>36</v>
      </c>
      <c r="E12" s="16" t="n">
        <f aca="false">E11+IFERROR(B12,0)</f>
        <v>729.02</v>
      </c>
      <c r="G12" s="28" t="s">
        <v>16</v>
      </c>
      <c r="H12" s="29" t="n">
        <f aca="false">SUMIF(D$2:D$202,"Luxuries",B$2:B$202)</f>
        <v>604.75</v>
      </c>
      <c r="I12" s="30" t="n">
        <f aca="true">IFERROR((H12-INDIRECT("'"&amp;$H$2&amp;"'!H12"))/INDIRECT("'"&amp;$H$2&amp;"'!H12"),"")</f>
        <v>-0.0074838752030985</v>
      </c>
    </row>
    <row r="13" customFormat="false" ht="15" hidden="false" customHeight="false" outlineLevel="0" collapsed="false">
      <c r="A13" s="21"/>
      <c r="B13" s="22" t="n">
        <v>49.99</v>
      </c>
      <c r="C13" s="5" t="s">
        <v>241</v>
      </c>
      <c r="D13" s="21" t="s">
        <v>45</v>
      </c>
      <c r="E13" s="22" t="n">
        <f aca="false">E12+IFERROR(B13,0)</f>
        <v>779.01</v>
      </c>
      <c r="G13" s="31" t="s">
        <v>17</v>
      </c>
      <c r="H13" s="32" t="n">
        <f aca="false">SUMIF(D$2:D$202,"Travel",B$2:B$202)</f>
        <v>668</v>
      </c>
      <c r="I13" s="33" t="str">
        <f aca="true">IFERROR((H13-INDIRECT("'"&amp;$H$2&amp;"'!H13"))/INDIRECT("'"&amp;$H$2&amp;"'!H13"),"")</f>
        <v/>
      </c>
    </row>
    <row r="14" customFormat="false" ht="15" hidden="false" customHeight="false" outlineLevel="0" collapsed="false">
      <c r="A14" s="17"/>
      <c r="B14" s="16" t="n">
        <v>8.54</v>
      </c>
      <c r="C14" s="46" t="s">
        <v>242</v>
      </c>
      <c r="D14" s="17" t="s">
        <v>40</v>
      </c>
      <c r="E14" s="16" t="n">
        <f aca="false">E13+IFERROR(B14,0)</f>
        <v>787.55</v>
      </c>
      <c r="G14" s="28" t="s">
        <v>18</v>
      </c>
      <c r="H14" s="29" t="n">
        <f aca="false">SUMIF(D$2:D$202,"Self-Dev",B$2:B$202)</f>
        <v>510.04</v>
      </c>
      <c r="I14" s="30" t="n">
        <f aca="true">IFERROR((H14-INDIRECT("'"&amp;$H$2&amp;"'!H14"))/INDIRECT("'"&amp;$H$2&amp;"'!H14"),"")</f>
        <v>85.0101180438449</v>
      </c>
    </row>
    <row r="15" customFormat="false" ht="15" hidden="false" customHeight="false" outlineLevel="0" collapsed="false">
      <c r="A15" s="43" t="n">
        <v>46060</v>
      </c>
      <c r="B15" s="22" t="n">
        <v>38</v>
      </c>
      <c r="C15" s="47" t="s">
        <v>243</v>
      </c>
      <c r="D15" s="21" t="s">
        <v>36</v>
      </c>
      <c r="E15" s="22" t="n">
        <f aca="false">E14+IFERROR(B15,0)</f>
        <v>825.55</v>
      </c>
      <c r="G15" s="31" t="s">
        <v>19</v>
      </c>
      <c r="H15" s="32" t="n">
        <f aca="false">H5-SUM(H6:H14)</f>
        <v>0</v>
      </c>
      <c r="I15" s="33" t="str">
        <f aca="true">IFERROR((H15-INDIRECT("'"&amp;$H$2&amp;"'!H15"))/INDIRECT("'"&amp;$H$2&amp;"'!H15"),"")</f>
        <v/>
      </c>
    </row>
    <row r="16" customFormat="false" ht="15" hidden="false" customHeight="false" outlineLevel="0" collapsed="false">
      <c r="A16" s="17"/>
      <c r="B16" s="16" t="n">
        <v>28.54</v>
      </c>
      <c r="C16" s="7" t="s">
        <v>244</v>
      </c>
      <c r="D16" s="17" t="s">
        <v>60</v>
      </c>
      <c r="E16" s="16" t="n">
        <f aca="false">E15+IFERROR(B16,0)</f>
        <v>854.09</v>
      </c>
      <c r="G16" s="23"/>
      <c r="H16" s="23"/>
      <c r="I16" s="23"/>
    </row>
    <row r="17" customFormat="false" ht="15" hidden="false" customHeight="false" outlineLevel="0" collapsed="false">
      <c r="A17" s="21"/>
      <c r="B17" s="22" t="n">
        <v>29.24</v>
      </c>
      <c r="C17" s="47" t="s">
        <v>245</v>
      </c>
      <c r="D17" s="21" t="s">
        <v>40</v>
      </c>
      <c r="E17" s="22" t="n">
        <f aca="false">E16+IFERROR(B17,0)</f>
        <v>883.33</v>
      </c>
      <c r="G17" s="34" t="s">
        <v>61</v>
      </c>
      <c r="H17" s="34"/>
      <c r="I17" s="34"/>
    </row>
    <row r="18" customFormat="false" ht="15" hidden="false" customHeight="false" outlineLevel="0" collapsed="false">
      <c r="A18" s="17"/>
      <c r="B18" s="16" t="n">
        <v>5</v>
      </c>
      <c r="C18" s="46" t="s">
        <v>246</v>
      </c>
      <c r="D18" s="17" t="s">
        <v>36</v>
      </c>
      <c r="E18" s="16" t="n">
        <f aca="false">E17+IFERROR(B18,0)</f>
        <v>888.33</v>
      </c>
      <c r="G18" s="28" t="s">
        <v>21</v>
      </c>
      <c r="H18" s="29" t="n">
        <f aca="false">H7+H10+H11</f>
        <v>489.29</v>
      </c>
      <c r="I18" s="28"/>
    </row>
    <row r="19" customFormat="false" ht="15" hidden="false" customHeight="false" outlineLevel="0" collapsed="false">
      <c r="A19" s="21"/>
      <c r="B19" s="22" t="n">
        <v>11.99</v>
      </c>
      <c r="C19" s="5" t="s">
        <v>247</v>
      </c>
      <c r="D19" s="21" t="s">
        <v>60</v>
      </c>
      <c r="E19" s="22" t="n">
        <f aca="false">E18+IFERROR(B19,0)</f>
        <v>900.32</v>
      </c>
      <c r="G19" s="31" t="s">
        <v>22</v>
      </c>
      <c r="H19" s="32" t="n">
        <f aca="false">IFERROR(H18/H23,"")</f>
        <v>17.4746428571429</v>
      </c>
      <c r="I19" s="35" t="s">
        <v>64</v>
      </c>
    </row>
    <row r="20" customFormat="false" ht="15" hidden="false" customHeight="false" outlineLevel="0" collapsed="false">
      <c r="A20" s="17"/>
      <c r="B20" s="16" t="n">
        <v>25</v>
      </c>
      <c r="C20" s="46" t="s">
        <v>248</v>
      </c>
      <c r="D20" s="17" t="s">
        <v>234</v>
      </c>
      <c r="E20" s="16" t="n">
        <f aca="false">E19+IFERROR(B20,0)</f>
        <v>925.32</v>
      </c>
      <c r="G20" s="28" t="s">
        <v>66</v>
      </c>
      <c r="H20" s="29" t="n">
        <f aca="false">IFERROR(H19/2.5,"")</f>
        <v>6.98985714285714</v>
      </c>
      <c r="I20" s="28"/>
    </row>
    <row r="21" customFormat="false" ht="15" hidden="false" customHeight="false" outlineLevel="0" collapsed="false">
      <c r="A21" s="43" t="n">
        <v>46064</v>
      </c>
      <c r="B21" s="22" t="n">
        <v>510.04</v>
      </c>
      <c r="C21" s="5" t="s">
        <v>249</v>
      </c>
      <c r="D21" s="21" t="s">
        <v>208</v>
      </c>
      <c r="E21" s="22" t="n">
        <f aca="false">E20+IFERROR(B21,0)</f>
        <v>1435.36</v>
      </c>
      <c r="G21" s="31" t="s">
        <v>24</v>
      </c>
      <c r="H21" s="36" t="n">
        <f aca="false">IFERROR(H10/H7,"")</f>
        <v>0.991144777552545</v>
      </c>
      <c r="I21" s="35" t="s">
        <v>68</v>
      </c>
    </row>
    <row r="22" customFormat="false" ht="15" hidden="false" customHeight="false" outlineLevel="0" collapsed="false">
      <c r="A22" s="17"/>
      <c r="B22" s="16" t="n">
        <v>3.99</v>
      </c>
      <c r="C22" s="7" t="s">
        <v>175</v>
      </c>
      <c r="D22" s="17" t="s">
        <v>70</v>
      </c>
      <c r="E22" s="16" t="n">
        <f aca="false">E21+IFERROR(B22,0)</f>
        <v>1439.35</v>
      </c>
      <c r="G22" s="23"/>
      <c r="H22" s="23"/>
      <c r="I22" s="23"/>
    </row>
    <row r="23" customFormat="false" ht="15" hidden="false" customHeight="false" outlineLevel="0" collapsed="false">
      <c r="A23" s="21"/>
      <c r="B23" s="22" t="n">
        <v>10.76</v>
      </c>
      <c r="C23" s="5" t="s">
        <v>250</v>
      </c>
      <c r="D23" s="21" t="s">
        <v>70</v>
      </c>
      <c r="E23" s="22" t="n">
        <f aca="false">E22+IFERROR(B23,0)</f>
        <v>1450.11</v>
      </c>
      <c r="G23" s="37" t="s">
        <v>72</v>
      </c>
      <c r="H23" s="38" t="n">
        <v>28</v>
      </c>
      <c r="I23" s="20" t="s">
        <v>73</v>
      </c>
    </row>
    <row r="24" customFormat="false" ht="15" hidden="false" customHeight="false" outlineLevel="0" collapsed="false">
      <c r="A24" s="15" t="n">
        <v>46070</v>
      </c>
      <c r="B24" s="16" t="n">
        <v>17.92</v>
      </c>
      <c r="C24" s="7" t="s">
        <v>173</v>
      </c>
      <c r="D24" s="17" t="s">
        <v>60</v>
      </c>
      <c r="E24" s="16" t="n">
        <f aca="false">E23+IFERROR(B24,0)</f>
        <v>1468.03</v>
      </c>
      <c r="G24" s="23"/>
      <c r="H24" s="23"/>
      <c r="I24" s="23"/>
    </row>
    <row r="25" customFormat="false" ht="15" hidden="false" customHeight="false" outlineLevel="0" collapsed="false">
      <c r="A25" s="21"/>
      <c r="B25" s="22" t="n">
        <v>150</v>
      </c>
      <c r="C25" s="5" t="s">
        <v>251</v>
      </c>
      <c r="D25" s="21" t="s">
        <v>70</v>
      </c>
      <c r="E25" s="22" t="n">
        <f aca="false">E24+IFERROR(B25,0)</f>
        <v>1618.03</v>
      </c>
      <c r="G25" s="34" t="s">
        <v>76</v>
      </c>
      <c r="H25" s="34"/>
      <c r="I25" s="34"/>
    </row>
    <row r="26" customFormat="false" ht="15" hidden="false" customHeight="false" outlineLevel="0" collapsed="false">
      <c r="A26" s="17"/>
      <c r="B26" s="16" t="n">
        <v>7.16</v>
      </c>
      <c r="C26" s="7" t="s">
        <v>252</v>
      </c>
      <c r="D26" s="17" t="s">
        <v>234</v>
      </c>
      <c r="E26" s="16" t="n">
        <f aca="false">E25+IFERROR(B26,0)</f>
        <v>1625.19</v>
      </c>
      <c r="G26" s="37" t="s">
        <v>78</v>
      </c>
      <c r="H26" s="39" t="n">
        <v>17</v>
      </c>
      <c r="I26" s="20" t="s">
        <v>79</v>
      </c>
    </row>
    <row r="27" customFormat="false" ht="15" hidden="false" customHeight="false" outlineLevel="0" collapsed="false">
      <c r="A27" s="43" t="n">
        <v>46071</v>
      </c>
      <c r="B27" s="22" t="n">
        <v>12.81</v>
      </c>
      <c r="C27" s="5" t="s">
        <v>253</v>
      </c>
      <c r="D27" s="21" t="s">
        <v>60</v>
      </c>
      <c r="E27" s="22" t="n">
        <f aca="false">E26+IFERROR(B27,0)</f>
        <v>1638</v>
      </c>
      <c r="G27" s="28" t="s">
        <v>81</v>
      </c>
      <c r="H27" s="29" t="n">
        <f aca="false">H26/2.5</f>
        <v>6.8</v>
      </c>
      <c r="I27" s="28"/>
    </row>
    <row r="28" customFormat="false" ht="15" hidden="false" customHeight="false" outlineLevel="0" collapsed="false">
      <c r="A28" s="15" t="n">
        <v>46073</v>
      </c>
      <c r="B28" s="16" t="n">
        <v>95</v>
      </c>
      <c r="C28" s="7" t="s">
        <v>254</v>
      </c>
      <c r="D28" s="17" t="s">
        <v>60</v>
      </c>
      <c r="E28" s="16" t="n">
        <f aca="false">E27+IFERROR(B28,0)</f>
        <v>1733</v>
      </c>
      <c r="G28" s="40" t="s">
        <v>83</v>
      </c>
      <c r="H28" s="19" t="s">
        <v>84</v>
      </c>
      <c r="I28" s="20" t="s">
        <v>79</v>
      </c>
    </row>
    <row r="29" customFormat="false" ht="15" hidden="false" customHeight="false" outlineLevel="0" collapsed="false">
      <c r="A29" s="21"/>
      <c r="B29" s="22" t="n">
        <v>13.65</v>
      </c>
      <c r="C29" s="5" t="s">
        <v>255</v>
      </c>
      <c r="D29" s="21" t="s">
        <v>234</v>
      </c>
      <c r="E29" s="22" t="n">
        <f aca="false">E28+IFERROR(B29,0)</f>
        <v>1746.65</v>
      </c>
      <c r="G29" s="23"/>
      <c r="H29" s="23"/>
      <c r="I29" s="23"/>
    </row>
    <row r="30" customFormat="false" ht="15" hidden="false" customHeight="false" outlineLevel="0" collapsed="false">
      <c r="A30" s="15" t="n">
        <v>46074</v>
      </c>
      <c r="B30" s="16" t="n">
        <v>5</v>
      </c>
      <c r="C30" s="7" t="s">
        <v>65</v>
      </c>
      <c r="D30" s="17" t="s">
        <v>36</v>
      </c>
      <c r="E30" s="16" t="n">
        <f aca="false">E29+IFERROR(B30,0)</f>
        <v>1751.65</v>
      </c>
      <c r="G30" s="34" t="s">
        <v>87</v>
      </c>
      <c r="H30" s="34"/>
      <c r="I30" s="34"/>
    </row>
    <row r="31" customFormat="false" ht="15" hidden="false" customHeight="false" outlineLevel="0" collapsed="false">
      <c r="A31" s="21"/>
      <c r="B31" s="22" t="n">
        <v>668</v>
      </c>
      <c r="C31" s="47" t="s">
        <v>256</v>
      </c>
      <c r="D31" s="21" t="s">
        <v>257</v>
      </c>
      <c r="E31" s="22" t="n">
        <f aca="false">E30+IFERROR(B31,0)</f>
        <v>2419.65</v>
      </c>
      <c r="G31" s="37" t="s">
        <v>26</v>
      </c>
      <c r="H31" s="39" t="n">
        <f aca="false">'Jan 2026'!H31-'Jan 2026'!H5</f>
        <v>8138.2127</v>
      </c>
      <c r="I31" s="20" t="s">
        <v>79</v>
      </c>
    </row>
    <row r="32" customFormat="false" ht="15" hidden="false" customHeight="false" outlineLevel="0" collapsed="false">
      <c r="A32" s="17"/>
      <c r="B32" s="16" t="n">
        <v>15.92</v>
      </c>
      <c r="C32" s="46" t="s">
        <v>258</v>
      </c>
      <c r="D32" s="17" t="s">
        <v>36</v>
      </c>
      <c r="E32" s="16" t="n">
        <f aca="false">E31+IFERROR(B32,0)</f>
        <v>2435.57</v>
      </c>
      <c r="G32" s="28" t="s">
        <v>27</v>
      </c>
      <c r="H32" s="29" t="n">
        <f aca="false">AVERAGE('Sep 2025'!H5,'Oct 2025'!H5,'Nov 2025'!H5,'Dec 2025'!H5,'Jan 2026'!H5,H5)</f>
        <v>1616.70121666667</v>
      </c>
      <c r="I32" s="28"/>
    </row>
    <row r="33" customFormat="false" ht="15" hidden="false" customHeight="false" outlineLevel="0" collapsed="false">
      <c r="A33" s="21"/>
      <c r="B33" s="22" t="n">
        <v>7.19</v>
      </c>
      <c r="C33" s="5" t="s">
        <v>92</v>
      </c>
      <c r="D33" s="21" t="s">
        <v>36</v>
      </c>
      <c r="E33" s="22" t="n">
        <f aca="false">E32+IFERROR(B33,0)</f>
        <v>2442.76</v>
      </c>
      <c r="G33" s="40" t="s">
        <v>28</v>
      </c>
      <c r="H33" s="41" t="n">
        <f aca="false">IFERROR(H31/H32,"")</f>
        <v>5.03383842116446</v>
      </c>
      <c r="I33" s="40" t="s">
        <v>91</v>
      </c>
    </row>
    <row r="34" customFormat="false" ht="15" hidden="false" customHeight="false" outlineLevel="0" collapsed="false">
      <c r="A34" s="17"/>
      <c r="B34" s="16" t="n">
        <v>42.99</v>
      </c>
      <c r="C34" s="46" t="s">
        <v>259</v>
      </c>
      <c r="D34" s="17" t="s">
        <v>36</v>
      </c>
      <c r="E34" s="16" t="n">
        <f aca="false">E33+IFERROR(B34,0)</f>
        <v>2485.75</v>
      </c>
      <c r="G34" s="28" t="s">
        <v>93</v>
      </c>
      <c r="H34" s="42" t="n">
        <f aca="true">IFERROR(TODAY()+H33*30,"")</f>
        <v>46233.0151526349</v>
      </c>
      <c r="I34" s="28"/>
    </row>
    <row r="35" customFormat="false" ht="15" hidden="false" customHeight="false" outlineLevel="0" collapsed="false">
      <c r="A35" s="43" t="n">
        <v>46076</v>
      </c>
      <c r="B35" s="22" t="n">
        <v>8.98</v>
      </c>
      <c r="C35" s="47" t="s">
        <v>260</v>
      </c>
      <c r="D35" s="21" t="s">
        <v>53</v>
      </c>
      <c r="E35" s="22" t="n">
        <f aca="false">E34+IFERROR(B35,0)</f>
        <v>2494.73</v>
      </c>
    </row>
    <row r="36" customFormat="false" ht="15" hidden="false" customHeight="false" outlineLevel="0" collapsed="false">
      <c r="A36" s="15" t="n">
        <v>46080</v>
      </c>
      <c r="B36" s="16" t="n">
        <v>8.23</v>
      </c>
      <c r="C36" s="7" t="s">
        <v>253</v>
      </c>
      <c r="D36" s="17" t="s">
        <v>60</v>
      </c>
      <c r="E36" s="16" t="n">
        <f aca="false">E35+IFERROR(B36,0)</f>
        <v>2502.96</v>
      </c>
    </row>
    <row r="37" customFormat="false" ht="15" hidden="false" customHeight="false" outlineLevel="0" collapsed="false">
      <c r="A37" s="21"/>
      <c r="B37" s="22" t="n">
        <v>35.46</v>
      </c>
      <c r="C37" s="47" t="s">
        <v>261</v>
      </c>
      <c r="D37" s="21" t="s">
        <v>36</v>
      </c>
      <c r="E37" s="22" t="n">
        <f aca="false">E36+IFERROR(B37,0)</f>
        <v>2538.42</v>
      </c>
      <c r="G37" s="44" t="s">
        <v>32</v>
      </c>
      <c r="H37" s="44" t="s">
        <v>30</v>
      </c>
    </row>
    <row r="38" customFormat="false" ht="15" hidden="false" customHeight="false" outlineLevel="0" collapsed="false">
      <c r="G38" s="44" t="s">
        <v>36</v>
      </c>
      <c r="H38" s="45" t="n">
        <f aca="false">H6</f>
        <v>194.9</v>
      </c>
    </row>
    <row r="39" customFormat="false" ht="15" hidden="false" customHeight="false" outlineLevel="0" collapsed="false">
      <c r="G39" s="44" t="s">
        <v>99</v>
      </c>
      <c r="H39" s="45" t="n">
        <f aca="false">H7+H10</f>
        <v>373.26</v>
      </c>
    </row>
    <row r="40" customFormat="false" ht="15" hidden="false" customHeight="false" outlineLevel="0" collapsed="false">
      <c r="G40" s="44" t="s">
        <v>45</v>
      </c>
      <c r="H40" s="45" t="n">
        <f aca="false">H8</f>
        <v>62.46</v>
      </c>
    </row>
    <row r="41" customFormat="false" ht="15" hidden="false" customHeight="false" outlineLevel="0" collapsed="false">
      <c r="G41" s="44" t="s">
        <v>53</v>
      </c>
      <c r="H41" s="45" t="n">
        <f aca="false">H9</f>
        <v>8.98</v>
      </c>
    </row>
    <row r="42" customFormat="false" ht="15" hidden="false" customHeight="false" outlineLevel="0" collapsed="false">
      <c r="G42" s="44" t="s">
        <v>234</v>
      </c>
      <c r="H42" s="45" t="n">
        <f aca="false">H11</f>
        <v>116.03</v>
      </c>
    </row>
    <row r="43" customFormat="false" ht="15" hidden="false" customHeight="false" outlineLevel="0" collapsed="false">
      <c r="G43" s="44" t="s">
        <v>70</v>
      </c>
      <c r="H43" s="45" t="n">
        <f aca="false">H12</f>
        <v>604.75</v>
      </c>
    </row>
    <row r="44" customFormat="false" ht="15" hidden="false" customHeight="false" outlineLevel="0" collapsed="false">
      <c r="G44" s="44" t="s">
        <v>257</v>
      </c>
      <c r="H44" s="45" t="n">
        <f aca="false">H13</f>
        <v>668</v>
      </c>
    </row>
    <row r="45" customFormat="false" ht="15" hidden="false" customHeight="false" outlineLevel="0" collapsed="false">
      <c r="G45" s="44" t="s">
        <v>208</v>
      </c>
      <c r="H45" s="45" t="n">
        <f aca="false">H14</f>
        <v>510.04</v>
      </c>
    </row>
  </sheetData>
  <mergeCells count="4">
    <mergeCell ref="G1:I1"/>
    <mergeCell ref="G17:I17"/>
    <mergeCell ref="G25:I25"/>
    <mergeCell ref="G30:I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10"/>
    <col collapsed="false" customWidth="true" hidden="false" outlineLevel="0" max="3" min="3" style="0" width="28"/>
    <col collapsed="false" customWidth="true" hidden="false" outlineLevel="0" max="4" min="4" style="0" width="16"/>
    <col collapsed="false" customWidth="true" hidden="false" outlineLevel="0" max="5" min="5" style="0" width="12"/>
    <col collapsed="false" customWidth="true" hidden="false" outlineLevel="0" max="6" min="6" style="0" width="1.51"/>
    <col collapsed="false" customWidth="true" hidden="false" outlineLevel="0" max="7" min="7" style="0" width="26"/>
    <col collapsed="false" customWidth="true" hidden="false" outlineLevel="0" max="8" min="8" style="0" width="14"/>
    <col collapsed="false" customWidth="true" hidden="false" outlineLevel="0" max="9" min="9" style="0" width="15"/>
  </cols>
  <sheetData>
    <row r="1" customFormat="false" ht="27.75" hidden="false" customHeight="true" outlineLevel="0" collapsed="false">
      <c r="A1" s="13" t="s">
        <v>29</v>
      </c>
      <c r="B1" s="13" t="s">
        <v>30</v>
      </c>
      <c r="C1" s="13" t="s">
        <v>31</v>
      </c>
      <c r="D1" s="13" t="s">
        <v>32</v>
      </c>
      <c r="E1" s="13" t="s">
        <v>33</v>
      </c>
      <c r="G1" s="14" t="s">
        <v>262</v>
      </c>
      <c r="H1" s="14"/>
      <c r="I1" s="14"/>
    </row>
    <row r="2" customFormat="false" ht="15" hidden="false" customHeight="false" outlineLevel="0" collapsed="false">
      <c r="A2" s="15" t="n">
        <v>46082</v>
      </c>
      <c r="B2" s="16" t="n">
        <v>217</v>
      </c>
      <c r="C2" s="46" t="s">
        <v>263</v>
      </c>
      <c r="D2" s="17" t="s">
        <v>257</v>
      </c>
      <c r="E2" s="16" t="n">
        <f aca="false">IFERROR(B2,0)</f>
        <v>217</v>
      </c>
      <c r="G2" s="18" t="s">
        <v>37</v>
      </c>
      <c r="H2" s="19" t="s">
        <v>7</v>
      </c>
      <c r="I2" s="20" t="s">
        <v>38</v>
      </c>
    </row>
    <row r="3" customFormat="false" ht="15" hidden="false" customHeight="false" outlineLevel="0" collapsed="false">
      <c r="G3" s="23"/>
      <c r="H3" s="23"/>
      <c r="I3" s="23"/>
    </row>
    <row r="4" customFormat="false" ht="15" hidden="false" customHeight="false" outlineLevel="0" collapsed="false">
      <c r="G4" s="2" t="s">
        <v>42</v>
      </c>
      <c r="H4" s="24" t="s">
        <v>30</v>
      </c>
      <c r="I4" s="24" t="s">
        <v>43</v>
      </c>
    </row>
    <row r="5" customFormat="false" ht="15" hidden="false" customHeight="false" outlineLevel="0" collapsed="false">
      <c r="G5" s="25" t="s">
        <v>9</v>
      </c>
      <c r="H5" s="26" t="n">
        <f aca="false">SUM(B$2:B$202)</f>
        <v>217</v>
      </c>
      <c r="I5" s="27" t="n">
        <f aca="true">IFERROR((H5-INDIRECT("'"&amp;$H$2&amp;"'!H5"))/INDIRECT("'"&amp;$H$2&amp;"'!H5"),"")</f>
        <v>-0.914513752649286</v>
      </c>
    </row>
    <row r="6" customFormat="false" ht="15" hidden="false" customHeight="false" outlineLevel="0" collapsed="false">
      <c r="G6" s="28" t="s">
        <v>10</v>
      </c>
      <c r="H6" s="29" t="n">
        <f aca="false">SUMIF(D$2:D$202,"Essentials",B$2:B$202)</f>
        <v>0</v>
      </c>
      <c r="I6" s="30" t="n">
        <f aca="true">IFERROR((H6-INDIRECT("'"&amp;$H$2&amp;"'!H6"))/INDIRECT("'"&amp;$H$2&amp;"'!H6"),"")</f>
        <v>-1</v>
      </c>
    </row>
    <row r="7" customFormat="false" ht="15" hidden="false" customHeight="false" outlineLevel="0" collapsed="false">
      <c r="G7" s="31" t="s">
        <v>11</v>
      </c>
      <c r="H7" s="32" t="n">
        <f aca="false">SUMIF(D$2:D$202,"Groceries",B$2:B$202)</f>
        <v>0</v>
      </c>
      <c r="I7" s="33" t="n">
        <f aca="true">IFERROR((H7-INDIRECT("'"&amp;$H$2&amp;"'!H7"))/INDIRECT("'"&amp;$H$2&amp;"'!H7"),"")</f>
        <v>-1</v>
      </c>
    </row>
    <row r="8" customFormat="false" ht="15" hidden="false" customHeight="false" outlineLevel="0" collapsed="false">
      <c r="G8" s="28" t="s">
        <v>12</v>
      </c>
      <c r="H8" s="29" t="n">
        <f aca="false">SUMIF(D$2:D$202,"Supplements",B$2:B$202)</f>
        <v>0</v>
      </c>
      <c r="I8" s="30" t="n">
        <f aca="true">IFERROR((H8-INDIRECT("'"&amp;$H$2&amp;"'!H8"))/INDIRECT("'"&amp;$H$2&amp;"'!H8"),"")</f>
        <v>-1</v>
      </c>
    </row>
    <row r="9" customFormat="false" ht="15" hidden="false" customHeight="false" outlineLevel="0" collapsed="false">
      <c r="G9" s="31" t="s">
        <v>13</v>
      </c>
      <c r="H9" s="32" t="n">
        <f aca="false">SUMIF(D$2:D$202,"Transportation",B$2:B$202)</f>
        <v>0</v>
      </c>
      <c r="I9" s="33" t="n">
        <f aca="true">IFERROR((H9-INDIRECT("'"&amp;$H$2&amp;"'!H9"))/INDIRECT("'"&amp;$H$2&amp;"'!H9"),"")</f>
        <v>-1</v>
      </c>
    </row>
    <row r="10" customFormat="false" ht="15" hidden="false" customHeight="false" outlineLevel="0" collapsed="false">
      <c r="G10" s="28" t="s">
        <v>14</v>
      </c>
      <c r="H10" s="29" t="n">
        <f aca="false">SUMIF(D$2:D$202,"Dining Out",B$2:B$202)</f>
        <v>0</v>
      </c>
      <c r="I10" s="30" t="n">
        <f aca="true">IFERROR((H10-INDIRECT("'"&amp;$H$2&amp;"'!H10"))/INDIRECT("'"&amp;$H$2&amp;"'!H10"),"")</f>
        <v>-1</v>
      </c>
    </row>
    <row r="11" customFormat="false" ht="15" hidden="false" customHeight="false" outlineLevel="0" collapsed="false">
      <c r="G11" s="31" t="s">
        <v>15</v>
      </c>
      <c r="H11" s="32" t="n">
        <f aca="false">SUMIF(D$2:D$202,"Luxury Food",B$2:B$202)</f>
        <v>0</v>
      </c>
      <c r="I11" s="33" t="n">
        <f aca="true">IFERROR((H11-INDIRECT("'"&amp;$H$2&amp;"'!H11"))/INDIRECT("'"&amp;$H$2&amp;"'!H11"),"")</f>
        <v>-1</v>
      </c>
    </row>
    <row r="12" customFormat="false" ht="15" hidden="false" customHeight="false" outlineLevel="0" collapsed="false">
      <c r="G12" s="28" t="s">
        <v>16</v>
      </c>
      <c r="H12" s="29" t="n">
        <f aca="false">SUMIF(D$2:D$202,"Luxuries",B$2:B$202)</f>
        <v>0</v>
      </c>
      <c r="I12" s="30" t="n">
        <f aca="true">IFERROR((H12-INDIRECT("'"&amp;$H$2&amp;"'!H12"))/INDIRECT("'"&amp;$H$2&amp;"'!H12"),"")</f>
        <v>-1</v>
      </c>
    </row>
    <row r="13" customFormat="false" ht="15" hidden="false" customHeight="false" outlineLevel="0" collapsed="false">
      <c r="G13" s="31" t="s">
        <v>17</v>
      </c>
      <c r="H13" s="32" t="n">
        <f aca="false">SUMIF(D$2:D$202,"Travel",B$2:B$202)</f>
        <v>217</v>
      </c>
      <c r="I13" s="33" t="n">
        <f aca="true">IFERROR((H13-INDIRECT("'"&amp;$H$2&amp;"'!H13"))/INDIRECT("'"&amp;$H$2&amp;"'!H13"),"")</f>
        <v>-0.675149700598802</v>
      </c>
    </row>
    <row r="14" customFormat="false" ht="15" hidden="false" customHeight="false" outlineLevel="0" collapsed="false">
      <c r="G14" s="28" t="s">
        <v>18</v>
      </c>
      <c r="H14" s="29" t="n">
        <f aca="false">SUMIF(D$2:D$202,"Self-Dev",B$2:B$202)</f>
        <v>0</v>
      </c>
      <c r="I14" s="30" t="n">
        <f aca="true">IFERROR((H14-INDIRECT("'"&amp;$H$2&amp;"'!H14"))/INDIRECT("'"&amp;$H$2&amp;"'!H14"),"")</f>
        <v>-1</v>
      </c>
    </row>
    <row r="15" customFormat="false" ht="15" hidden="false" customHeight="false" outlineLevel="0" collapsed="false">
      <c r="G15" s="31" t="s">
        <v>19</v>
      </c>
      <c r="H15" s="32" t="n">
        <f aca="false">H5-SUM(H6:H14)</f>
        <v>0</v>
      </c>
      <c r="I15" s="33" t="str">
        <f aca="true">IFERROR((H15-INDIRECT("'"&amp;$H$2&amp;"'!H15"))/INDIRECT("'"&amp;$H$2&amp;"'!H15"),"")</f>
        <v/>
      </c>
    </row>
    <row r="16" customFormat="false" ht="15" hidden="false" customHeight="false" outlineLevel="0" collapsed="false">
      <c r="G16" s="23"/>
      <c r="H16" s="23"/>
      <c r="I16" s="23"/>
    </row>
    <row r="17" customFormat="false" ht="15" hidden="false" customHeight="false" outlineLevel="0" collapsed="false">
      <c r="G17" s="34" t="s">
        <v>61</v>
      </c>
      <c r="H17" s="34"/>
      <c r="I17" s="34"/>
    </row>
    <row r="18" customFormat="false" ht="15" hidden="false" customHeight="false" outlineLevel="0" collapsed="false">
      <c r="G18" s="28" t="s">
        <v>21</v>
      </c>
      <c r="H18" s="29" t="n">
        <f aca="false">H7+H10+H11</f>
        <v>0</v>
      </c>
      <c r="I18" s="28"/>
    </row>
    <row r="19" customFormat="false" ht="15" hidden="false" customHeight="false" outlineLevel="0" collapsed="false">
      <c r="G19" s="31" t="s">
        <v>22</v>
      </c>
      <c r="H19" s="32" t="n">
        <f aca="false">IFERROR(H18/H23,"")</f>
        <v>0</v>
      </c>
      <c r="I19" s="35" t="s">
        <v>64</v>
      </c>
    </row>
    <row r="20" customFormat="false" ht="15" hidden="false" customHeight="false" outlineLevel="0" collapsed="false">
      <c r="G20" s="28" t="s">
        <v>66</v>
      </c>
      <c r="H20" s="29" t="n">
        <f aca="false">IFERROR(H19/2.5,"")</f>
        <v>0</v>
      </c>
      <c r="I20" s="28"/>
    </row>
    <row r="21" customFormat="false" ht="15" hidden="false" customHeight="false" outlineLevel="0" collapsed="false">
      <c r="G21" s="31" t="s">
        <v>24</v>
      </c>
      <c r="H21" s="36" t="str">
        <f aca="false">IFERROR(H10/H7,"")</f>
        <v/>
      </c>
      <c r="I21" s="35" t="s">
        <v>68</v>
      </c>
    </row>
    <row r="22" customFormat="false" ht="15" hidden="false" customHeight="false" outlineLevel="0" collapsed="false">
      <c r="G22" s="23"/>
      <c r="H22" s="23"/>
      <c r="I22" s="23"/>
    </row>
    <row r="23" customFormat="false" ht="15" hidden="false" customHeight="false" outlineLevel="0" collapsed="false">
      <c r="G23" s="37" t="s">
        <v>72</v>
      </c>
      <c r="H23" s="38" t="n">
        <v>31</v>
      </c>
      <c r="I23" s="20" t="s">
        <v>73</v>
      </c>
    </row>
    <row r="24" customFormat="false" ht="15" hidden="false" customHeight="false" outlineLevel="0" collapsed="false">
      <c r="G24" s="23"/>
      <c r="H24" s="23"/>
      <c r="I24" s="23"/>
    </row>
    <row r="25" customFormat="false" ht="15" hidden="false" customHeight="false" outlineLevel="0" collapsed="false">
      <c r="G25" s="34" t="s">
        <v>76</v>
      </c>
      <c r="H25" s="34"/>
      <c r="I25" s="34"/>
    </row>
    <row r="26" customFormat="false" ht="15" hidden="false" customHeight="false" outlineLevel="0" collapsed="false">
      <c r="G26" s="37" t="s">
        <v>78</v>
      </c>
      <c r="H26" s="39" t="n">
        <v>15</v>
      </c>
      <c r="I26" s="20" t="s">
        <v>79</v>
      </c>
    </row>
    <row r="27" customFormat="false" ht="15" hidden="false" customHeight="false" outlineLevel="0" collapsed="false">
      <c r="G27" s="28" t="s">
        <v>81</v>
      </c>
      <c r="H27" s="29" t="n">
        <f aca="false">H26/2.5</f>
        <v>6</v>
      </c>
      <c r="I27" s="28"/>
    </row>
    <row r="28" customFormat="false" ht="15" hidden="false" customHeight="false" outlineLevel="0" collapsed="false">
      <c r="G28" s="40" t="s">
        <v>83</v>
      </c>
      <c r="H28" s="19" t="s">
        <v>84</v>
      </c>
      <c r="I28" s="20" t="s">
        <v>79</v>
      </c>
    </row>
    <row r="29" customFormat="false" ht="15" hidden="false" customHeight="false" outlineLevel="0" collapsed="false">
      <c r="G29" s="23"/>
      <c r="H29" s="23"/>
      <c r="I29" s="23"/>
    </row>
    <row r="30" customFormat="false" ht="15" hidden="false" customHeight="false" outlineLevel="0" collapsed="false">
      <c r="G30" s="34" t="s">
        <v>87</v>
      </c>
      <c r="H30" s="34"/>
      <c r="I30" s="34"/>
    </row>
    <row r="31" customFormat="false" ht="15" hidden="false" customHeight="false" outlineLevel="0" collapsed="false">
      <c r="G31" s="37" t="s">
        <v>26</v>
      </c>
      <c r="H31" s="39" t="n">
        <f aca="false">'Feb 2026'!H31-'Feb 2026'!H5</f>
        <v>5599.7927</v>
      </c>
      <c r="I31" s="20" t="s">
        <v>79</v>
      </c>
    </row>
    <row r="32" customFormat="false" ht="15" hidden="false" customHeight="false" outlineLevel="0" collapsed="false">
      <c r="G32" s="28" t="s">
        <v>27</v>
      </c>
      <c r="H32" s="29" t="n">
        <f aca="false">AVERAGE('Sep 2025'!H5,'Oct 2025'!H5,'Nov 2025'!H5,'Dec 2025'!H5,'Jan 2026'!H5,'Feb 2026'!H5,H5)</f>
        <v>1416.7439</v>
      </c>
      <c r="I32" s="28"/>
    </row>
    <row r="33" customFormat="false" ht="15" hidden="false" customHeight="false" outlineLevel="0" collapsed="false">
      <c r="G33" s="40" t="s">
        <v>28</v>
      </c>
      <c r="H33" s="41" t="n">
        <f aca="false">IFERROR(H31/H32,"")</f>
        <v>3.95257936173221</v>
      </c>
      <c r="I33" s="40" t="s">
        <v>91</v>
      </c>
    </row>
    <row r="34" customFormat="false" ht="15" hidden="false" customHeight="false" outlineLevel="0" collapsed="false">
      <c r="G34" s="28" t="s">
        <v>93</v>
      </c>
      <c r="H34" s="42" t="n">
        <f aca="true">IFERROR(TODAY()+H33*30,"")</f>
        <v>46200.577380852</v>
      </c>
      <c r="I34" s="28"/>
    </row>
    <row r="37" customFormat="false" ht="15" hidden="false" customHeight="false" outlineLevel="0" collapsed="false">
      <c r="G37" s="44" t="s">
        <v>32</v>
      </c>
      <c r="H37" s="44" t="s">
        <v>30</v>
      </c>
    </row>
    <row r="38" customFormat="false" ht="15" hidden="false" customHeight="false" outlineLevel="0" collapsed="false">
      <c r="G38" s="44" t="s">
        <v>257</v>
      </c>
      <c r="H38" s="45" t="n">
        <f aca="false">H13</f>
        <v>217</v>
      </c>
    </row>
  </sheetData>
  <mergeCells count="4">
    <mergeCell ref="G1:I1"/>
    <mergeCell ref="G17:I17"/>
    <mergeCell ref="G25:I25"/>
    <mergeCell ref="G30:I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10"/>
    <col collapsed="false" customWidth="true" hidden="false" outlineLevel="0" max="3" min="3" style="0" width="28"/>
    <col collapsed="false" customWidth="true" hidden="false" outlineLevel="0" max="4" min="4" style="0" width="16"/>
    <col collapsed="false" customWidth="true" hidden="false" outlineLevel="0" max="5" min="5" style="0" width="12"/>
    <col collapsed="false" customWidth="true" hidden="false" outlineLevel="0" max="6" min="6" style="0" width="1.51"/>
    <col collapsed="false" customWidth="true" hidden="false" outlineLevel="0" max="7" min="7" style="0" width="26"/>
    <col collapsed="false" customWidth="true" hidden="false" outlineLevel="0" max="8" min="8" style="0" width="14"/>
    <col collapsed="false" customWidth="true" hidden="false" outlineLevel="0" max="9" min="9" style="0" width="15"/>
  </cols>
  <sheetData>
    <row r="1" customFormat="false" ht="27.75" hidden="false" customHeight="true" outlineLevel="0" collapsed="false">
      <c r="A1" s="14" t="s">
        <v>264</v>
      </c>
      <c r="B1" s="14"/>
      <c r="C1" s="14"/>
      <c r="D1" s="14"/>
      <c r="E1" s="14"/>
      <c r="F1" s="14"/>
      <c r="G1" s="14"/>
      <c r="H1" s="14"/>
      <c r="I1" s="14"/>
    </row>
    <row r="2" customFormat="false" ht="79.5" hidden="false" customHeight="true" outlineLevel="0" collapsed="false">
      <c r="A2" s="48" t="s">
        <v>265</v>
      </c>
      <c r="B2" s="48"/>
      <c r="C2" s="48"/>
      <c r="D2" s="48"/>
      <c r="E2" s="48"/>
      <c r="G2" s="48" t="s">
        <v>266</v>
      </c>
      <c r="H2" s="48"/>
      <c r="I2" s="48"/>
    </row>
    <row r="3" customFormat="false" ht="22.35" hidden="false" customHeight="true" outlineLevel="0" collapsed="false">
      <c r="A3" s="13" t="s">
        <v>29</v>
      </c>
      <c r="B3" s="13" t="s">
        <v>30</v>
      </c>
      <c r="C3" s="13" t="s">
        <v>31</v>
      </c>
      <c r="D3" s="13" t="s">
        <v>32</v>
      </c>
      <c r="E3" s="13" t="s">
        <v>33</v>
      </c>
      <c r="G3" s="49" t="s">
        <v>267</v>
      </c>
      <c r="H3" s="49"/>
      <c r="I3" s="49"/>
    </row>
    <row r="4" customFormat="false" ht="15" hidden="false" customHeight="false" outlineLevel="0" collapsed="false">
      <c r="A4" s="50"/>
      <c r="B4" s="51"/>
      <c r="C4" s="52"/>
      <c r="D4" s="53"/>
      <c r="E4" s="16" t="n">
        <f aca="false">IFERROR(B4,0)</f>
        <v>0</v>
      </c>
    </row>
    <row r="5" customFormat="false" ht="15" hidden="false" customHeight="false" outlineLevel="0" collapsed="false">
      <c r="A5" s="54"/>
      <c r="B5" s="55"/>
      <c r="C5" s="56"/>
      <c r="D5" s="57"/>
      <c r="E5" s="22" t="n">
        <f aca="false">E4+IFERROR(B5,0)</f>
        <v>0</v>
      </c>
    </row>
    <row r="6" customFormat="false" ht="15" hidden="false" customHeight="false" outlineLevel="0" collapsed="false">
      <c r="A6" s="50"/>
      <c r="B6" s="51"/>
      <c r="C6" s="52"/>
      <c r="D6" s="53"/>
      <c r="E6" s="16" t="n">
        <f aca="false">E5+IFERROR(B6,0)</f>
        <v>0</v>
      </c>
    </row>
    <row r="7" customFormat="false" ht="15" hidden="false" customHeight="false" outlineLevel="0" collapsed="false">
      <c r="A7" s="54"/>
      <c r="B7" s="55"/>
      <c r="C7" s="56"/>
      <c r="D7" s="57"/>
      <c r="E7" s="22" t="n">
        <f aca="false">E6+IFERROR(B7,0)</f>
        <v>0</v>
      </c>
    </row>
    <row r="8" customFormat="false" ht="15" hidden="false" customHeight="false" outlineLevel="0" collapsed="false">
      <c r="A8" s="50"/>
      <c r="B8" s="51"/>
      <c r="C8" s="52"/>
      <c r="D8" s="53"/>
      <c r="E8" s="16" t="n">
        <f aca="false">E7+IFERROR(B8,0)</f>
        <v>0</v>
      </c>
    </row>
    <row r="9" customFormat="false" ht="15" hidden="false" customHeight="false" outlineLevel="0" collapsed="false">
      <c r="A9" s="54"/>
      <c r="B9" s="55"/>
      <c r="C9" s="56"/>
      <c r="D9" s="57"/>
      <c r="E9" s="22" t="n">
        <f aca="false">E8+IFERROR(B9,0)</f>
        <v>0</v>
      </c>
    </row>
    <row r="10" customFormat="false" ht="15" hidden="false" customHeight="false" outlineLevel="0" collapsed="false">
      <c r="A10" s="50"/>
      <c r="B10" s="51"/>
      <c r="C10" s="52"/>
      <c r="D10" s="53"/>
      <c r="E10" s="16" t="n">
        <f aca="false">E9+IFERROR(B10,0)</f>
        <v>0</v>
      </c>
    </row>
    <row r="11" customFormat="false" ht="15" hidden="false" customHeight="false" outlineLevel="0" collapsed="false">
      <c r="A11" s="54"/>
      <c r="B11" s="55"/>
      <c r="C11" s="56"/>
      <c r="D11" s="57"/>
      <c r="E11" s="22" t="n">
        <f aca="false">E10+IFERROR(B11,0)</f>
        <v>0</v>
      </c>
    </row>
    <row r="12" customFormat="false" ht="15" hidden="false" customHeight="false" outlineLevel="0" collapsed="false">
      <c r="A12" s="50"/>
      <c r="B12" s="51"/>
      <c r="C12" s="52"/>
      <c r="D12" s="53"/>
      <c r="E12" s="16" t="n">
        <f aca="false">E11+IFERROR(B12,0)</f>
        <v>0</v>
      </c>
    </row>
    <row r="13" customFormat="false" ht="15" hidden="false" customHeight="false" outlineLevel="0" collapsed="false">
      <c r="A13" s="54"/>
      <c r="B13" s="55"/>
      <c r="C13" s="56"/>
      <c r="D13" s="57"/>
      <c r="E13" s="22" t="n">
        <f aca="false">E12+IFERROR(B13,0)</f>
        <v>0</v>
      </c>
    </row>
    <row r="14" customFormat="false" ht="15" hidden="false" customHeight="false" outlineLevel="0" collapsed="false">
      <c r="A14" s="50"/>
      <c r="B14" s="51"/>
      <c r="C14" s="52"/>
      <c r="D14" s="53"/>
      <c r="E14" s="16" t="n">
        <f aca="false">E13+IFERROR(B14,0)</f>
        <v>0</v>
      </c>
    </row>
    <row r="15" customFormat="false" ht="15" hidden="false" customHeight="false" outlineLevel="0" collapsed="false">
      <c r="A15" s="54"/>
      <c r="B15" s="55"/>
      <c r="C15" s="56"/>
      <c r="D15" s="57"/>
      <c r="E15" s="22" t="n">
        <f aca="false">E14+IFERROR(B15,0)</f>
        <v>0</v>
      </c>
    </row>
    <row r="16" customFormat="false" ht="15" hidden="false" customHeight="false" outlineLevel="0" collapsed="false">
      <c r="A16" s="50"/>
      <c r="B16" s="51"/>
      <c r="C16" s="52"/>
      <c r="D16" s="53"/>
      <c r="E16" s="16" t="n">
        <f aca="false">E15+IFERROR(B16,0)</f>
        <v>0</v>
      </c>
    </row>
    <row r="17" customFormat="false" ht="15" hidden="false" customHeight="false" outlineLevel="0" collapsed="false">
      <c r="A17" s="54"/>
      <c r="B17" s="55"/>
      <c r="C17" s="56"/>
      <c r="D17" s="57"/>
      <c r="E17" s="22" t="n">
        <f aca="false">E16+IFERROR(B17,0)</f>
        <v>0</v>
      </c>
    </row>
    <row r="18" customFormat="false" ht="15" hidden="false" customHeight="false" outlineLevel="0" collapsed="false">
      <c r="A18" s="50"/>
      <c r="B18" s="51"/>
      <c r="C18" s="52"/>
      <c r="D18" s="53"/>
      <c r="E18" s="16" t="n">
        <f aca="false">E17+IFERROR(B18,0)</f>
        <v>0</v>
      </c>
    </row>
    <row r="19" customFormat="false" ht="15" hidden="false" customHeight="false" outlineLevel="0" collapsed="false">
      <c r="A19" s="54"/>
      <c r="B19" s="55"/>
      <c r="C19" s="56"/>
      <c r="D19" s="57"/>
      <c r="E19" s="22" t="n">
        <f aca="false">E18+IFERROR(B19,0)</f>
        <v>0</v>
      </c>
    </row>
    <row r="20" customFormat="false" ht="15" hidden="false" customHeight="false" outlineLevel="0" collapsed="false">
      <c r="A20" s="50"/>
      <c r="B20" s="51"/>
      <c r="C20" s="52"/>
      <c r="D20" s="53"/>
      <c r="E20" s="16" t="n">
        <f aca="false">E19+IFERROR(B20,0)</f>
        <v>0</v>
      </c>
    </row>
    <row r="21" customFormat="false" ht="15" hidden="false" customHeight="false" outlineLevel="0" collapsed="false">
      <c r="A21" s="54"/>
      <c r="B21" s="55"/>
      <c r="C21" s="56"/>
      <c r="D21" s="57"/>
      <c r="E21" s="22" t="n">
        <f aca="false">E20+IFERROR(B21,0)</f>
        <v>0</v>
      </c>
    </row>
    <row r="22" customFormat="false" ht="15" hidden="false" customHeight="false" outlineLevel="0" collapsed="false">
      <c r="A22" s="50"/>
      <c r="B22" s="51"/>
      <c r="C22" s="52"/>
      <c r="D22" s="53"/>
      <c r="E22" s="16" t="n">
        <f aca="false">E21+IFERROR(B22,0)</f>
        <v>0</v>
      </c>
    </row>
    <row r="23" customFormat="false" ht="15" hidden="false" customHeight="false" outlineLevel="0" collapsed="false">
      <c r="A23" s="54"/>
      <c r="B23" s="55"/>
      <c r="C23" s="56"/>
      <c r="D23" s="57"/>
      <c r="E23" s="22" t="n">
        <f aca="false">E22+IFERROR(B23,0)</f>
        <v>0</v>
      </c>
    </row>
    <row r="24" customFormat="false" ht="15" hidden="false" customHeight="false" outlineLevel="0" collapsed="false">
      <c r="A24" s="50"/>
      <c r="B24" s="51"/>
      <c r="C24" s="52"/>
      <c r="D24" s="53"/>
      <c r="E24" s="16" t="n">
        <f aca="false">E23+IFERROR(B24,0)</f>
        <v>0</v>
      </c>
    </row>
    <row r="25" customFormat="false" ht="15" hidden="false" customHeight="false" outlineLevel="0" collapsed="false">
      <c r="A25" s="54"/>
      <c r="B25" s="55"/>
      <c r="C25" s="56"/>
      <c r="D25" s="57"/>
      <c r="E25" s="22" t="n">
        <f aca="false">E24+IFERROR(B25,0)</f>
        <v>0</v>
      </c>
    </row>
    <row r="26" customFormat="false" ht="15" hidden="false" customHeight="false" outlineLevel="0" collapsed="false">
      <c r="A26" s="50"/>
      <c r="B26" s="51"/>
      <c r="C26" s="52"/>
      <c r="D26" s="53"/>
      <c r="E26" s="16" t="n">
        <f aca="false">E25+IFERROR(B26,0)</f>
        <v>0</v>
      </c>
    </row>
    <row r="27" customFormat="false" ht="15" hidden="false" customHeight="false" outlineLevel="0" collapsed="false">
      <c r="A27" s="54"/>
      <c r="B27" s="55"/>
      <c r="C27" s="56"/>
      <c r="D27" s="57"/>
      <c r="E27" s="22" t="n">
        <f aca="false">E26+IFERROR(B27,0)</f>
        <v>0</v>
      </c>
    </row>
    <row r="28" customFormat="false" ht="15" hidden="false" customHeight="false" outlineLevel="0" collapsed="false">
      <c r="A28" s="50"/>
      <c r="B28" s="51"/>
      <c r="C28" s="52"/>
      <c r="D28" s="53"/>
      <c r="E28" s="16" t="n">
        <f aca="false">E27+IFERROR(B28,0)</f>
        <v>0</v>
      </c>
    </row>
    <row r="29" customFormat="false" ht="15" hidden="false" customHeight="false" outlineLevel="0" collapsed="false">
      <c r="A29" s="54"/>
      <c r="B29" s="55"/>
      <c r="C29" s="56"/>
      <c r="D29" s="57"/>
      <c r="E29" s="22" t="n">
        <f aca="false">E28+IFERROR(B29,0)</f>
        <v>0</v>
      </c>
    </row>
    <row r="30" customFormat="false" ht="15" hidden="false" customHeight="false" outlineLevel="0" collapsed="false">
      <c r="A30" s="50"/>
      <c r="B30" s="51"/>
      <c r="C30" s="52"/>
      <c r="D30" s="53"/>
      <c r="E30" s="16" t="n">
        <f aca="false">E29+IFERROR(B30,0)</f>
        <v>0</v>
      </c>
    </row>
    <row r="31" customFormat="false" ht="15" hidden="false" customHeight="false" outlineLevel="0" collapsed="false">
      <c r="A31" s="54"/>
      <c r="B31" s="55"/>
      <c r="C31" s="56"/>
      <c r="D31" s="57"/>
      <c r="E31" s="22" t="n">
        <f aca="false">E30+IFERROR(B31,0)</f>
        <v>0</v>
      </c>
    </row>
    <row r="32" customFormat="false" ht="15" hidden="false" customHeight="false" outlineLevel="0" collapsed="false">
      <c r="A32" s="50"/>
      <c r="B32" s="51"/>
      <c r="C32" s="52"/>
      <c r="D32" s="53"/>
      <c r="E32" s="16" t="n">
        <f aca="false">E31+IFERROR(B32,0)</f>
        <v>0</v>
      </c>
    </row>
    <row r="33" customFormat="false" ht="15" hidden="false" customHeight="false" outlineLevel="0" collapsed="false">
      <c r="A33" s="54"/>
      <c r="B33" s="55"/>
      <c r="C33" s="56"/>
      <c r="D33" s="57"/>
      <c r="E33" s="22" t="n">
        <f aca="false">E32+IFERROR(B33,0)</f>
        <v>0</v>
      </c>
    </row>
    <row r="34" customFormat="false" ht="15" hidden="false" customHeight="false" outlineLevel="0" collapsed="false">
      <c r="A34" s="50"/>
      <c r="B34" s="51"/>
      <c r="C34" s="52"/>
      <c r="D34" s="53"/>
      <c r="E34" s="16" t="n">
        <f aca="false">E33+IFERROR(B34,0)</f>
        <v>0</v>
      </c>
    </row>
    <row r="35" customFormat="false" ht="15" hidden="false" customHeight="false" outlineLevel="0" collapsed="false">
      <c r="A35" s="54"/>
      <c r="B35" s="55"/>
      <c r="C35" s="56"/>
      <c r="D35" s="57"/>
      <c r="E35" s="22" t="n">
        <f aca="false">E34+IFERROR(B35,0)</f>
        <v>0</v>
      </c>
    </row>
    <row r="36" customFormat="false" ht="15" hidden="false" customHeight="false" outlineLevel="0" collapsed="false">
      <c r="A36" s="50"/>
      <c r="B36" s="51"/>
      <c r="C36" s="52"/>
      <c r="D36" s="53"/>
      <c r="E36" s="16" t="n">
        <f aca="false">E35+IFERROR(B36,0)</f>
        <v>0</v>
      </c>
    </row>
    <row r="37" customFormat="false" ht="15" hidden="false" customHeight="false" outlineLevel="0" collapsed="false">
      <c r="A37" s="54"/>
      <c r="B37" s="55"/>
      <c r="C37" s="56"/>
      <c r="D37" s="57"/>
      <c r="E37" s="22" t="n">
        <f aca="false">E36+IFERROR(B37,0)</f>
        <v>0</v>
      </c>
    </row>
    <row r="38" customFormat="false" ht="15" hidden="false" customHeight="false" outlineLevel="0" collapsed="false">
      <c r="A38" s="50"/>
      <c r="B38" s="51"/>
      <c r="C38" s="52"/>
      <c r="D38" s="53"/>
      <c r="E38" s="16" t="n">
        <f aca="false">E37+IFERROR(B38,0)</f>
        <v>0</v>
      </c>
    </row>
    <row r="39" customFormat="false" ht="15" hidden="false" customHeight="false" outlineLevel="0" collapsed="false">
      <c r="A39" s="54"/>
      <c r="B39" s="55"/>
      <c r="C39" s="56"/>
      <c r="D39" s="57"/>
      <c r="E39" s="22" t="n">
        <f aca="false">E38+IFERROR(B39,0)</f>
        <v>0</v>
      </c>
    </row>
    <row r="40" customFormat="false" ht="15" hidden="false" customHeight="false" outlineLevel="0" collapsed="false">
      <c r="A40" s="50"/>
      <c r="B40" s="51"/>
      <c r="C40" s="52"/>
      <c r="D40" s="53"/>
      <c r="E40" s="16" t="n">
        <f aca="false">E39+IFERROR(B40,0)</f>
        <v>0</v>
      </c>
    </row>
    <row r="41" customFormat="false" ht="15" hidden="false" customHeight="false" outlineLevel="0" collapsed="false">
      <c r="A41" s="54"/>
      <c r="B41" s="55"/>
      <c r="C41" s="56"/>
      <c r="D41" s="57"/>
      <c r="E41" s="22" t="n">
        <f aca="false">E40+IFERROR(B41,0)</f>
        <v>0</v>
      </c>
    </row>
    <row r="42" customFormat="false" ht="15" hidden="false" customHeight="false" outlineLevel="0" collapsed="false">
      <c r="A42" s="50"/>
      <c r="B42" s="51"/>
      <c r="C42" s="52"/>
      <c r="D42" s="53"/>
      <c r="E42" s="16" t="n">
        <f aca="false">E41+IFERROR(B42,0)</f>
        <v>0</v>
      </c>
    </row>
    <row r="43" customFormat="false" ht="15" hidden="false" customHeight="false" outlineLevel="0" collapsed="false">
      <c r="A43" s="54"/>
      <c r="B43" s="55"/>
      <c r="C43" s="56"/>
      <c r="D43" s="57"/>
      <c r="E43" s="22" t="n">
        <f aca="false">E42+IFERROR(B43,0)</f>
        <v>0</v>
      </c>
    </row>
    <row r="44" customFormat="false" ht="15" hidden="false" customHeight="false" outlineLevel="0" collapsed="false">
      <c r="A44" s="50"/>
      <c r="B44" s="51"/>
      <c r="C44" s="52"/>
      <c r="D44" s="53"/>
      <c r="E44" s="16" t="n">
        <f aca="false">E43+IFERROR(B44,0)</f>
        <v>0</v>
      </c>
    </row>
    <row r="45" customFormat="false" ht="15" hidden="false" customHeight="false" outlineLevel="0" collapsed="false">
      <c r="A45" s="54"/>
      <c r="B45" s="55"/>
      <c r="C45" s="56"/>
      <c r="D45" s="57"/>
      <c r="E45" s="22" t="n">
        <f aca="false">E44+IFERROR(B45,0)</f>
        <v>0</v>
      </c>
    </row>
    <row r="46" customFormat="false" ht="15" hidden="false" customHeight="false" outlineLevel="0" collapsed="false">
      <c r="A46" s="50"/>
      <c r="B46" s="51"/>
      <c r="C46" s="52"/>
      <c r="D46" s="53"/>
      <c r="E46" s="16" t="n">
        <f aca="false">E45+IFERROR(B46,0)</f>
        <v>0</v>
      </c>
    </row>
    <row r="47" customFormat="false" ht="15" hidden="false" customHeight="false" outlineLevel="0" collapsed="false">
      <c r="A47" s="54"/>
      <c r="B47" s="55"/>
      <c r="C47" s="56"/>
      <c r="D47" s="57"/>
      <c r="E47" s="22" t="n">
        <f aca="false">E46+IFERROR(B47,0)</f>
        <v>0</v>
      </c>
    </row>
    <row r="48" customFormat="false" ht="15" hidden="false" customHeight="false" outlineLevel="0" collapsed="false">
      <c r="A48" s="50"/>
      <c r="B48" s="51"/>
      <c r="C48" s="52"/>
      <c r="D48" s="53"/>
      <c r="E48" s="16" t="n">
        <f aca="false">E47+IFERROR(B48,0)</f>
        <v>0</v>
      </c>
    </row>
    <row r="49" customFormat="false" ht="15" hidden="false" customHeight="false" outlineLevel="0" collapsed="false">
      <c r="A49" s="54"/>
      <c r="B49" s="55"/>
      <c r="C49" s="56"/>
      <c r="D49" s="57"/>
      <c r="E49" s="22" t="n">
        <f aca="false">E48+IFERROR(B49,0)</f>
        <v>0</v>
      </c>
    </row>
    <row r="50" customFormat="false" ht="15" hidden="false" customHeight="false" outlineLevel="0" collapsed="false">
      <c r="A50" s="50"/>
      <c r="B50" s="51"/>
      <c r="C50" s="52"/>
      <c r="D50" s="53"/>
      <c r="E50" s="16" t="n">
        <f aca="false">E49+IFERROR(B50,0)</f>
        <v>0</v>
      </c>
    </row>
    <row r="51" customFormat="false" ht="15" hidden="false" customHeight="false" outlineLevel="0" collapsed="false">
      <c r="A51" s="54"/>
      <c r="B51" s="55"/>
      <c r="C51" s="56"/>
      <c r="D51" s="57"/>
      <c r="E51" s="22" t="n">
        <f aca="false">E50+IFERROR(B51,0)</f>
        <v>0</v>
      </c>
    </row>
    <row r="52" customFormat="false" ht="15" hidden="false" customHeight="false" outlineLevel="0" collapsed="false">
      <c r="A52" s="50"/>
      <c r="B52" s="51"/>
      <c r="C52" s="52"/>
      <c r="D52" s="53"/>
      <c r="E52" s="16" t="n">
        <f aca="false">E51+IFERROR(B52,0)</f>
        <v>0</v>
      </c>
    </row>
    <row r="53" customFormat="false" ht="15" hidden="false" customHeight="false" outlineLevel="0" collapsed="false">
      <c r="A53" s="54"/>
      <c r="B53" s="55"/>
      <c r="C53" s="56"/>
      <c r="D53" s="57"/>
      <c r="E53" s="22" t="n">
        <f aca="false">E52+IFERROR(B53,0)</f>
        <v>0</v>
      </c>
    </row>
    <row r="54" customFormat="false" ht="15" hidden="false" customHeight="false" outlineLevel="0" collapsed="false">
      <c r="A54" s="50"/>
      <c r="B54" s="51"/>
      <c r="C54" s="52"/>
      <c r="D54" s="53"/>
      <c r="E54" s="16" t="n">
        <f aca="false">E53+IFERROR(B54,0)</f>
        <v>0</v>
      </c>
    </row>
    <row r="55" customFormat="false" ht="15" hidden="false" customHeight="false" outlineLevel="0" collapsed="false">
      <c r="A55" s="54"/>
      <c r="B55" s="55"/>
      <c r="C55" s="56"/>
      <c r="D55" s="57"/>
      <c r="E55" s="22" t="n">
        <f aca="false">E54+IFERROR(B55,0)</f>
        <v>0</v>
      </c>
    </row>
    <row r="56" customFormat="false" ht="15" hidden="false" customHeight="false" outlineLevel="0" collapsed="false">
      <c r="A56" s="50"/>
      <c r="B56" s="51"/>
      <c r="C56" s="52"/>
      <c r="D56" s="53"/>
      <c r="E56" s="16" t="n">
        <f aca="false">E55+IFERROR(B56,0)</f>
        <v>0</v>
      </c>
    </row>
    <row r="57" customFormat="false" ht="15" hidden="false" customHeight="false" outlineLevel="0" collapsed="false">
      <c r="A57" s="54"/>
      <c r="B57" s="55"/>
      <c r="C57" s="56"/>
      <c r="D57" s="57"/>
      <c r="E57" s="22" t="n">
        <f aca="false">E56+IFERROR(B57,0)</f>
        <v>0</v>
      </c>
    </row>
    <row r="58" customFormat="false" ht="15" hidden="false" customHeight="false" outlineLevel="0" collapsed="false">
      <c r="A58" s="50"/>
      <c r="B58" s="51"/>
      <c r="C58" s="52"/>
      <c r="D58" s="53"/>
      <c r="E58" s="16" t="n">
        <f aca="false">E57+IFERROR(B58,0)</f>
        <v>0</v>
      </c>
    </row>
    <row r="59" customFormat="false" ht="15" hidden="false" customHeight="false" outlineLevel="0" collapsed="false">
      <c r="A59" s="54"/>
      <c r="B59" s="55"/>
      <c r="C59" s="56"/>
      <c r="D59" s="57"/>
      <c r="E59" s="22" t="n">
        <f aca="false">E58+IFERROR(B59,0)</f>
        <v>0</v>
      </c>
    </row>
    <row r="60" customFormat="false" ht="15" hidden="false" customHeight="false" outlineLevel="0" collapsed="false">
      <c r="A60" s="50"/>
      <c r="B60" s="51"/>
      <c r="C60" s="52"/>
      <c r="D60" s="53"/>
      <c r="E60" s="16" t="n">
        <f aca="false">E59+IFERROR(B60,0)</f>
        <v>0</v>
      </c>
    </row>
    <row r="61" customFormat="false" ht="15" hidden="false" customHeight="false" outlineLevel="0" collapsed="false">
      <c r="A61" s="54"/>
      <c r="B61" s="55"/>
      <c r="C61" s="56"/>
      <c r="D61" s="57"/>
      <c r="E61" s="22" t="n">
        <f aca="false">E60+IFERROR(B61,0)</f>
        <v>0</v>
      </c>
    </row>
    <row r="62" customFormat="false" ht="15" hidden="false" customHeight="false" outlineLevel="0" collapsed="false">
      <c r="A62" s="50"/>
      <c r="B62" s="51"/>
      <c r="C62" s="52"/>
      <c r="D62" s="53"/>
      <c r="E62" s="16" t="n">
        <f aca="false">E61+IFERROR(B62,0)</f>
        <v>0</v>
      </c>
    </row>
    <row r="63" customFormat="false" ht="15" hidden="false" customHeight="false" outlineLevel="0" collapsed="false">
      <c r="A63" s="54"/>
      <c r="B63" s="55"/>
      <c r="C63" s="56"/>
      <c r="D63" s="57"/>
      <c r="E63" s="22" t="n">
        <f aca="false">E62+IFERROR(B63,0)</f>
        <v>0</v>
      </c>
    </row>
    <row r="64" customFormat="false" ht="15" hidden="false" customHeight="false" outlineLevel="0" collapsed="false">
      <c r="A64" s="50"/>
      <c r="B64" s="51"/>
      <c r="C64" s="52"/>
      <c r="D64" s="53"/>
      <c r="E64" s="16" t="n">
        <f aca="false">E63+IFERROR(B64,0)</f>
        <v>0</v>
      </c>
    </row>
    <row r="65" customFormat="false" ht="15" hidden="false" customHeight="false" outlineLevel="0" collapsed="false">
      <c r="A65" s="54"/>
      <c r="B65" s="55"/>
      <c r="C65" s="56"/>
      <c r="D65" s="57"/>
      <c r="E65" s="22" t="n">
        <f aca="false">E64+IFERROR(B65,0)</f>
        <v>0</v>
      </c>
    </row>
    <row r="66" customFormat="false" ht="15" hidden="false" customHeight="false" outlineLevel="0" collapsed="false">
      <c r="A66" s="50"/>
      <c r="B66" s="51"/>
      <c r="C66" s="52"/>
      <c r="D66" s="53"/>
      <c r="E66" s="16" t="n">
        <f aca="false">E65+IFERROR(B66,0)</f>
        <v>0</v>
      </c>
    </row>
    <row r="67" customFormat="false" ht="15" hidden="false" customHeight="false" outlineLevel="0" collapsed="false">
      <c r="A67" s="54"/>
      <c r="B67" s="55"/>
      <c r="C67" s="56"/>
      <c r="D67" s="57"/>
      <c r="E67" s="22" t="n">
        <f aca="false">E66+IFERROR(B67,0)</f>
        <v>0</v>
      </c>
    </row>
    <row r="68" customFormat="false" ht="15" hidden="false" customHeight="false" outlineLevel="0" collapsed="false">
      <c r="A68" s="50"/>
      <c r="B68" s="51"/>
      <c r="C68" s="52"/>
      <c r="D68" s="53"/>
      <c r="E68" s="16" t="n">
        <f aca="false">E67+IFERROR(B68,0)</f>
        <v>0</v>
      </c>
    </row>
    <row r="69" customFormat="false" ht="15" hidden="false" customHeight="false" outlineLevel="0" collapsed="false">
      <c r="A69" s="54"/>
      <c r="B69" s="55"/>
      <c r="C69" s="56"/>
      <c r="D69" s="57"/>
      <c r="E69" s="22" t="n">
        <f aca="false">E68+IFERROR(B69,0)</f>
        <v>0</v>
      </c>
    </row>
    <row r="70" customFormat="false" ht="15" hidden="false" customHeight="false" outlineLevel="0" collapsed="false">
      <c r="A70" s="50"/>
      <c r="B70" s="51"/>
      <c r="C70" s="52"/>
      <c r="D70" s="53"/>
      <c r="E70" s="16" t="n">
        <f aca="false">E69+IFERROR(B70,0)</f>
        <v>0</v>
      </c>
    </row>
    <row r="71" customFormat="false" ht="15" hidden="false" customHeight="false" outlineLevel="0" collapsed="false">
      <c r="A71" s="54"/>
      <c r="B71" s="55"/>
      <c r="C71" s="56"/>
      <c r="D71" s="57"/>
      <c r="E71" s="22" t="n">
        <f aca="false">E70+IFERROR(B71,0)</f>
        <v>0</v>
      </c>
    </row>
    <row r="72" customFormat="false" ht="15" hidden="false" customHeight="false" outlineLevel="0" collapsed="false">
      <c r="A72" s="50"/>
      <c r="B72" s="51"/>
      <c r="C72" s="52"/>
      <c r="D72" s="53"/>
      <c r="E72" s="16" t="n">
        <f aca="false">E71+IFERROR(B72,0)</f>
        <v>0</v>
      </c>
    </row>
    <row r="73" customFormat="false" ht="15" hidden="false" customHeight="false" outlineLevel="0" collapsed="false">
      <c r="A73" s="54"/>
      <c r="B73" s="55"/>
      <c r="C73" s="56"/>
      <c r="D73" s="57"/>
      <c r="E73" s="22" t="n">
        <f aca="false">E72+IFERROR(B73,0)</f>
        <v>0</v>
      </c>
    </row>
    <row r="74" customFormat="false" ht="15" hidden="false" customHeight="false" outlineLevel="0" collapsed="false">
      <c r="A74" s="50"/>
      <c r="B74" s="51"/>
      <c r="C74" s="52"/>
      <c r="D74" s="53"/>
      <c r="E74" s="16" t="n">
        <f aca="false">E73+IFERROR(B74,0)</f>
        <v>0</v>
      </c>
    </row>
    <row r="75" customFormat="false" ht="15" hidden="false" customHeight="false" outlineLevel="0" collapsed="false">
      <c r="A75" s="54"/>
      <c r="B75" s="55"/>
      <c r="C75" s="56"/>
      <c r="D75" s="57"/>
      <c r="E75" s="22" t="n">
        <f aca="false">E74+IFERROR(B75,0)</f>
        <v>0</v>
      </c>
    </row>
    <row r="76" customFormat="false" ht="15" hidden="false" customHeight="false" outlineLevel="0" collapsed="false">
      <c r="A76" s="50"/>
      <c r="B76" s="51"/>
      <c r="C76" s="52"/>
      <c r="D76" s="53"/>
      <c r="E76" s="16" t="n">
        <f aca="false">E75+IFERROR(B76,0)</f>
        <v>0</v>
      </c>
    </row>
    <row r="77" customFormat="false" ht="15" hidden="false" customHeight="false" outlineLevel="0" collapsed="false">
      <c r="A77" s="54"/>
      <c r="B77" s="55"/>
      <c r="C77" s="56"/>
      <c r="D77" s="57"/>
      <c r="E77" s="22" t="n">
        <f aca="false">E76+IFERROR(B77,0)</f>
        <v>0</v>
      </c>
    </row>
    <row r="78" customFormat="false" ht="15" hidden="false" customHeight="false" outlineLevel="0" collapsed="false">
      <c r="A78" s="50"/>
      <c r="B78" s="51"/>
      <c r="C78" s="52"/>
      <c r="D78" s="53"/>
      <c r="E78" s="16" t="n">
        <f aca="false">E77+IFERROR(B78,0)</f>
        <v>0</v>
      </c>
    </row>
    <row r="79" customFormat="false" ht="15" hidden="false" customHeight="false" outlineLevel="0" collapsed="false">
      <c r="A79" s="54"/>
      <c r="B79" s="55"/>
      <c r="C79" s="56"/>
      <c r="D79" s="57"/>
      <c r="E79" s="22" t="n">
        <f aca="false">E78+IFERROR(B79,0)</f>
        <v>0</v>
      </c>
    </row>
    <row r="80" customFormat="false" ht="15" hidden="false" customHeight="false" outlineLevel="0" collapsed="false">
      <c r="A80" s="50"/>
      <c r="B80" s="51"/>
      <c r="C80" s="52"/>
      <c r="D80" s="53"/>
      <c r="E80" s="16" t="n">
        <f aca="false">E79+IFERROR(B80,0)</f>
        <v>0</v>
      </c>
    </row>
    <row r="81" customFormat="false" ht="15" hidden="false" customHeight="false" outlineLevel="0" collapsed="false">
      <c r="A81" s="54"/>
      <c r="B81" s="55"/>
      <c r="C81" s="56"/>
      <c r="D81" s="57"/>
      <c r="E81" s="22" t="n">
        <f aca="false">E80+IFERROR(B81,0)</f>
        <v>0</v>
      </c>
    </row>
    <row r="82" customFormat="false" ht="15" hidden="false" customHeight="false" outlineLevel="0" collapsed="false">
      <c r="A82" s="50"/>
      <c r="B82" s="51"/>
      <c r="C82" s="52"/>
      <c r="D82" s="53"/>
      <c r="E82" s="16" t="n">
        <f aca="false">E81+IFERROR(B82,0)</f>
        <v>0</v>
      </c>
    </row>
    <row r="83" customFormat="false" ht="15" hidden="false" customHeight="false" outlineLevel="0" collapsed="false">
      <c r="A83" s="54"/>
      <c r="B83" s="55"/>
      <c r="C83" s="56"/>
      <c r="D83" s="57"/>
      <c r="E83" s="22" t="n">
        <f aca="false">E82+IFERROR(B83,0)</f>
        <v>0</v>
      </c>
    </row>
    <row r="84" customFormat="false" ht="15" hidden="false" customHeight="false" outlineLevel="0" collapsed="false">
      <c r="A84" s="50"/>
      <c r="B84" s="51"/>
      <c r="C84" s="52"/>
      <c r="D84" s="53"/>
      <c r="E84" s="16" t="n">
        <f aca="false">E83+IFERROR(B84,0)</f>
        <v>0</v>
      </c>
    </row>
    <row r="85" customFormat="false" ht="15" hidden="false" customHeight="false" outlineLevel="0" collapsed="false">
      <c r="A85" s="54"/>
      <c r="B85" s="55"/>
      <c r="C85" s="56"/>
      <c r="D85" s="57"/>
      <c r="E85" s="22" t="n">
        <f aca="false">E84+IFERROR(B85,0)</f>
        <v>0</v>
      </c>
    </row>
    <row r="86" customFormat="false" ht="15" hidden="false" customHeight="false" outlineLevel="0" collapsed="false">
      <c r="A86" s="50"/>
      <c r="B86" s="51"/>
      <c r="C86" s="52"/>
      <c r="D86" s="53"/>
      <c r="E86" s="16" t="n">
        <f aca="false">E85+IFERROR(B86,0)</f>
        <v>0</v>
      </c>
    </row>
    <row r="87" customFormat="false" ht="15" hidden="false" customHeight="false" outlineLevel="0" collapsed="false">
      <c r="A87" s="54"/>
      <c r="B87" s="55"/>
      <c r="C87" s="56"/>
      <c r="D87" s="57"/>
      <c r="E87" s="22" t="n">
        <f aca="false">E86+IFERROR(B87,0)</f>
        <v>0</v>
      </c>
    </row>
    <row r="88" customFormat="false" ht="15" hidden="false" customHeight="false" outlineLevel="0" collapsed="false">
      <c r="A88" s="50"/>
      <c r="B88" s="51"/>
      <c r="C88" s="52"/>
      <c r="D88" s="53"/>
      <c r="E88" s="16" t="n">
        <f aca="false">E87+IFERROR(B88,0)</f>
        <v>0</v>
      </c>
    </row>
    <row r="89" customFormat="false" ht="15" hidden="false" customHeight="false" outlineLevel="0" collapsed="false">
      <c r="A89" s="54"/>
      <c r="B89" s="55"/>
      <c r="C89" s="56"/>
      <c r="D89" s="57"/>
      <c r="E89" s="22" t="n">
        <f aca="false">E88+IFERROR(B89,0)</f>
        <v>0</v>
      </c>
    </row>
    <row r="90" customFormat="false" ht="15" hidden="false" customHeight="false" outlineLevel="0" collapsed="false">
      <c r="A90" s="50"/>
      <c r="B90" s="51"/>
      <c r="C90" s="52"/>
      <c r="D90" s="53"/>
      <c r="E90" s="16" t="n">
        <f aca="false">E89+IFERROR(B90,0)</f>
        <v>0</v>
      </c>
    </row>
    <row r="91" customFormat="false" ht="15" hidden="false" customHeight="false" outlineLevel="0" collapsed="false">
      <c r="A91" s="54"/>
      <c r="B91" s="55"/>
      <c r="C91" s="56"/>
      <c r="D91" s="57"/>
      <c r="E91" s="22" t="n">
        <f aca="false">E90+IFERROR(B91,0)</f>
        <v>0</v>
      </c>
    </row>
    <row r="92" customFormat="false" ht="15" hidden="false" customHeight="false" outlineLevel="0" collapsed="false">
      <c r="A92" s="50"/>
      <c r="B92" s="51"/>
      <c r="C92" s="52"/>
      <c r="D92" s="53"/>
      <c r="E92" s="16" t="n">
        <f aca="false">E91+IFERROR(B92,0)</f>
        <v>0</v>
      </c>
    </row>
    <row r="93" customFormat="false" ht="15" hidden="false" customHeight="false" outlineLevel="0" collapsed="false">
      <c r="A93" s="54"/>
      <c r="B93" s="55"/>
      <c r="C93" s="56"/>
      <c r="D93" s="57"/>
      <c r="E93" s="22" t="n">
        <f aca="false">E92+IFERROR(B93,0)</f>
        <v>0</v>
      </c>
    </row>
    <row r="94" customFormat="false" ht="15" hidden="false" customHeight="false" outlineLevel="0" collapsed="false">
      <c r="A94" s="50"/>
      <c r="B94" s="51"/>
      <c r="C94" s="52"/>
      <c r="D94" s="53"/>
      <c r="E94" s="16" t="n">
        <f aca="false">E93+IFERROR(B94,0)</f>
        <v>0</v>
      </c>
    </row>
    <row r="95" customFormat="false" ht="15" hidden="false" customHeight="false" outlineLevel="0" collapsed="false">
      <c r="A95" s="54"/>
      <c r="B95" s="55"/>
      <c r="C95" s="56"/>
      <c r="D95" s="57"/>
      <c r="E95" s="22" t="n">
        <f aca="false">E94+IFERROR(B95,0)</f>
        <v>0</v>
      </c>
    </row>
    <row r="96" customFormat="false" ht="15" hidden="false" customHeight="false" outlineLevel="0" collapsed="false">
      <c r="A96" s="50"/>
      <c r="B96" s="51"/>
      <c r="C96" s="52"/>
      <c r="D96" s="53"/>
      <c r="E96" s="16" t="n">
        <f aca="false">E95+IFERROR(B96,0)</f>
        <v>0</v>
      </c>
    </row>
    <row r="97" customFormat="false" ht="15" hidden="false" customHeight="false" outlineLevel="0" collapsed="false">
      <c r="A97" s="54"/>
      <c r="B97" s="55"/>
      <c r="C97" s="56"/>
      <c r="D97" s="57"/>
      <c r="E97" s="22" t="n">
        <f aca="false">E96+IFERROR(B97,0)</f>
        <v>0</v>
      </c>
    </row>
    <row r="98" customFormat="false" ht="15" hidden="false" customHeight="false" outlineLevel="0" collapsed="false">
      <c r="A98" s="50"/>
      <c r="B98" s="51"/>
      <c r="C98" s="52"/>
      <c r="D98" s="53"/>
      <c r="E98" s="16" t="n">
        <f aca="false">E97+IFERROR(B98,0)</f>
        <v>0</v>
      </c>
    </row>
    <row r="99" customFormat="false" ht="15" hidden="false" customHeight="false" outlineLevel="0" collapsed="false">
      <c r="A99" s="54"/>
      <c r="B99" s="55"/>
      <c r="C99" s="56"/>
      <c r="D99" s="57"/>
      <c r="E99" s="22" t="n">
        <f aca="false">E98+IFERROR(B99,0)</f>
        <v>0</v>
      </c>
    </row>
    <row r="100" customFormat="false" ht="15" hidden="false" customHeight="false" outlineLevel="0" collapsed="false">
      <c r="A100" s="50"/>
      <c r="B100" s="51"/>
      <c r="C100" s="52"/>
      <c r="D100" s="53"/>
      <c r="E100" s="16" t="n">
        <f aca="false">E99+IFERROR(B100,0)</f>
        <v>0</v>
      </c>
    </row>
    <row r="101" customFormat="false" ht="15" hidden="false" customHeight="false" outlineLevel="0" collapsed="false">
      <c r="A101" s="54"/>
      <c r="B101" s="55"/>
      <c r="C101" s="56"/>
      <c r="D101" s="57"/>
      <c r="E101" s="22" t="n">
        <f aca="false">E100+IFERROR(B101,0)</f>
        <v>0</v>
      </c>
    </row>
    <row r="102" customFormat="false" ht="15" hidden="false" customHeight="false" outlineLevel="0" collapsed="false">
      <c r="A102" s="50"/>
      <c r="B102" s="51"/>
      <c r="C102" s="52"/>
      <c r="D102" s="53"/>
      <c r="E102" s="16" t="n">
        <f aca="false">E101+IFERROR(B102,0)</f>
        <v>0</v>
      </c>
    </row>
    <row r="103" customFormat="false" ht="15" hidden="false" customHeight="false" outlineLevel="0" collapsed="false">
      <c r="A103" s="54"/>
      <c r="B103" s="55"/>
      <c r="C103" s="56"/>
      <c r="D103" s="57"/>
      <c r="E103" s="22" t="n">
        <f aca="false">E102+IFERROR(B103,0)</f>
        <v>0</v>
      </c>
    </row>
  </sheetData>
  <mergeCells count="4">
    <mergeCell ref="A1:I1"/>
    <mergeCell ref="A2:E2"/>
    <mergeCell ref="G2:I2"/>
    <mergeCell ref="G3:I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LibreOffice/25.2.6.2$Linux_AARCH64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2026-03-01T07:28:05Z</dcterms:created>
  <dc:creator>openpyxl</dc:creator>
  <dc:description/>
  <dc:language>en-US</dc:language>
  <cp:lastModifiedBy/>
  <dcterms:modified xsi:type="dcterms:W3CDTF">2026-03-01T07:28:27Z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